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M 2023\NGHI QUYET HDND\"/>
    </mc:Choice>
  </mc:AlternateContent>
  <bookViews>
    <workbookView xWindow="0" yWindow="0" windowWidth="20490" windowHeight="7635" activeTab="1"/>
  </bookViews>
  <sheets>
    <sheet name="Muc chi giai thuong" sheetId="6" r:id="rId1"/>
    <sheet name="Muc chi Boi duong" sheetId="4" r:id="rId2"/>
    <sheet name="So sanh muc chi các tinh" sheetId="7" r:id="rId3"/>
  </sheets>
  <definedNames>
    <definedName name="_xlnm.Print_Area" localSheetId="1">'Muc chi Boi duong'!$A$1:$Y$58</definedName>
  </definedNames>
  <calcPr calcId="162913"/>
</workbook>
</file>

<file path=xl/calcChain.xml><?xml version="1.0" encoding="utf-8"?>
<calcChain xmlns="http://schemas.openxmlformats.org/spreadsheetml/2006/main">
  <c r="N41" i="4" l="1"/>
  <c r="N42" i="4"/>
  <c r="N44" i="4"/>
  <c r="X44" i="4" s="1"/>
  <c r="Y44" i="4" s="1"/>
  <c r="N45" i="4"/>
  <c r="X45" i="4" s="1"/>
  <c r="Y45" i="4" s="1"/>
  <c r="N46" i="4"/>
  <c r="N48" i="4"/>
  <c r="X48" i="4" s="1"/>
  <c r="Y48" i="4" s="1"/>
  <c r="N49" i="4"/>
  <c r="X49" i="4" s="1"/>
  <c r="Y49" i="4" s="1"/>
  <c r="N50" i="4"/>
  <c r="X50" i="4" s="1"/>
  <c r="Y50" i="4" s="1"/>
  <c r="N51" i="4"/>
  <c r="N52" i="4"/>
  <c r="X52" i="4" s="1"/>
  <c r="Y52" i="4" s="1"/>
  <c r="N53" i="4"/>
  <c r="X53" i="4" s="1"/>
  <c r="Y53" i="4" s="1"/>
  <c r="N40" i="4"/>
  <c r="N24" i="4"/>
  <c r="N25" i="4"/>
  <c r="X25" i="4" s="1"/>
  <c r="Y25" i="4" s="1"/>
  <c r="N27" i="4"/>
  <c r="N28" i="4"/>
  <c r="X28" i="4" s="1"/>
  <c r="Y28" i="4" s="1"/>
  <c r="N29" i="4"/>
  <c r="N31" i="4"/>
  <c r="X31" i="4" s="1"/>
  <c r="Y31" i="4" s="1"/>
  <c r="N32" i="4"/>
  <c r="N33" i="4"/>
  <c r="N34" i="4"/>
  <c r="X34" i="4" s="1"/>
  <c r="Y34" i="4" s="1"/>
  <c r="N35" i="4"/>
  <c r="X35" i="4" s="1"/>
  <c r="Y35" i="4" s="1"/>
  <c r="N36" i="4"/>
  <c r="N23" i="4"/>
  <c r="X23" i="4" s="1"/>
  <c r="Y23" i="4" s="1"/>
  <c r="X51" i="4"/>
  <c r="Y51" i="4" s="1"/>
  <c r="X46" i="4"/>
  <c r="Y46" i="4" s="1"/>
  <c r="X42" i="4"/>
  <c r="Y42" i="4" s="1"/>
  <c r="X41" i="4"/>
  <c r="X40" i="4"/>
  <c r="Y40" i="4" s="1"/>
  <c r="X36" i="4"/>
  <c r="Y36" i="4" s="1"/>
  <c r="X33" i="4"/>
  <c r="Y33" i="4" s="1"/>
  <c r="X32" i="4"/>
  <c r="Y32" i="4" s="1"/>
  <c r="X29" i="4"/>
  <c r="Y29" i="4" s="1"/>
  <c r="X27" i="4"/>
  <c r="Y27" i="4" s="1"/>
  <c r="X24" i="4"/>
  <c r="Y24" i="4" s="1"/>
  <c r="X14" i="4"/>
  <c r="Y14" i="4" s="1"/>
  <c r="X15" i="4"/>
  <c r="Y15" i="4" s="1"/>
  <c r="X16" i="4"/>
  <c r="Y16" i="4" s="1"/>
  <c r="X10" i="4"/>
  <c r="Y10" i="4" s="1"/>
  <c r="X11" i="4"/>
  <c r="Y11" i="4" s="1"/>
  <c r="X12" i="4"/>
  <c r="Y12" i="4" s="1"/>
  <c r="X6" i="4"/>
  <c r="Y6" i="4" s="1"/>
  <c r="X7" i="4"/>
  <c r="Y7" i="4" s="1"/>
  <c r="X8" i="4"/>
  <c r="Y8" i="4" s="1"/>
  <c r="E21" i="7"/>
  <c r="E22" i="7"/>
  <c r="E23" i="7"/>
  <c r="D21" i="7"/>
  <c r="D22" i="7"/>
  <c r="D23" i="7"/>
  <c r="E14" i="7"/>
  <c r="E15" i="7"/>
  <c r="D14" i="7"/>
  <c r="D15" i="7"/>
  <c r="E13" i="7"/>
  <c r="D13" i="7"/>
  <c r="E9" i="7"/>
  <c r="E10" i="7"/>
  <c r="E11" i="7"/>
  <c r="E8" i="7"/>
  <c r="D9" i="7"/>
  <c r="D10" i="7"/>
  <c r="D11" i="7"/>
  <c r="D8" i="7"/>
  <c r="X54" i="4" l="1"/>
  <c r="Y41" i="4"/>
  <c r="Y54" i="4"/>
  <c r="G15" i="6"/>
  <c r="G14" i="6"/>
  <c r="C36" i="6"/>
  <c r="G25" i="6"/>
  <c r="G36" i="6" s="1"/>
  <c r="G24" i="6"/>
  <c r="G35" i="6" s="1"/>
  <c r="C35" i="6"/>
  <c r="G47" i="6" l="1"/>
  <c r="G46" i="6"/>
  <c r="J10" i="6"/>
  <c r="F20" i="6" l="1"/>
  <c r="F21" i="6"/>
  <c r="F22" i="6"/>
  <c r="F23" i="6"/>
  <c r="F24" i="6"/>
  <c r="F25" i="6"/>
  <c r="F19" i="6"/>
  <c r="J46" i="6" l="1"/>
  <c r="K46" i="6" s="1"/>
  <c r="G44" i="6"/>
  <c r="J44" i="6" s="1"/>
  <c r="K44" i="6" s="1"/>
  <c r="G43" i="6"/>
  <c r="J43" i="6" s="1"/>
  <c r="K43" i="6" s="1"/>
  <c r="G42" i="6"/>
  <c r="J42" i="6" s="1"/>
  <c r="K42" i="6" s="1"/>
  <c r="G41" i="6"/>
  <c r="J41" i="6" s="1"/>
  <c r="J47" i="6"/>
  <c r="K47" i="6" s="1"/>
  <c r="J45" i="6"/>
  <c r="F45" i="6"/>
  <c r="F48" i="6" s="1"/>
  <c r="F34" i="6"/>
  <c r="F35" i="6"/>
  <c r="F36" i="6"/>
  <c r="F9" i="6"/>
  <c r="J9" i="6"/>
  <c r="F10" i="6"/>
  <c r="K10" i="6" s="1"/>
  <c r="F11" i="6"/>
  <c r="J11" i="6"/>
  <c r="F12" i="6"/>
  <c r="J12" i="6"/>
  <c r="F13" i="6"/>
  <c r="J13" i="6"/>
  <c r="F14" i="6"/>
  <c r="J14" i="6"/>
  <c r="F15" i="6"/>
  <c r="J15" i="6"/>
  <c r="K11" i="6" l="1"/>
  <c r="K9" i="6"/>
  <c r="K45" i="6"/>
  <c r="K15" i="6"/>
  <c r="K12" i="6"/>
  <c r="J48" i="6"/>
  <c r="K41" i="6"/>
  <c r="F16" i="6"/>
  <c r="K13" i="6"/>
  <c r="K14" i="6"/>
  <c r="J16" i="6"/>
  <c r="J36" i="6"/>
  <c r="J35" i="6"/>
  <c r="J34" i="6"/>
  <c r="K34" i="6" s="1"/>
  <c r="G33" i="6"/>
  <c r="J33" i="6" s="1"/>
  <c r="G32" i="6"/>
  <c r="J32" i="6" s="1"/>
  <c r="G31" i="6"/>
  <c r="J31" i="6" s="1"/>
  <c r="G30" i="6"/>
  <c r="J30" i="6" s="1"/>
  <c r="F31" i="6"/>
  <c r="F32" i="6"/>
  <c r="F33" i="6"/>
  <c r="F30" i="6"/>
  <c r="J25" i="6"/>
  <c r="K25" i="6" s="1"/>
  <c r="J24" i="6"/>
  <c r="K24" i="6" s="1"/>
  <c r="J23" i="6"/>
  <c r="F26" i="6"/>
  <c r="J22" i="6"/>
  <c r="K22" i="6" s="1"/>
  <c r="J21" i="6"/>
  <c r="K21" i="6" s="1"/>
  <c r="J20" i="6"/>
  <c r="K20" i="6" s="1"/>
  <c r="J19" i="6"/>
  <c r="F54" i="6" l="1"/>
  <c r="K30" i="6"/>
  <c r="K48" i="6"/>
  <c r="K33" i="6"/>
  <c r="F37" i="6"/>
  <c r="K31" i="6"/>
  <c r="J37" i="6"/>
  <c r="F53" i="6" s="1"/>
  <c r="K32" i="6"/>
  <c r="J26" i="6"/>
  <c r="F52" i="6" s="1"/>
  <c r="K16" i="6"/>
  <c r="K23" i="6"/>
  <c r="K26" i="6" s="1"/>
  <c r="K19" i="6"/>
  <c r="J49" i="6" l="1"/>
  <c r="X17" i="4"/>
  <c r="X18" i="4"/>
  <c r="X19" i="4"/>
  <c r="Y19" i="4" s="1"/>
  <c r="X20" i="4" l="1"/>
  <c r="X37" i="4"/>
  <c r="K35" i="6"/>
  <c r="X55" i="4" l="1"/>
  <c r="K36" i="6"/>
  <c r="K37" i="6" s="1"/>
  <c r="K49" i="6" s="1"/>
  <c r="Y37" i="4"/>
  <c r="Y17" i="4" l="1"/>
  <c r="Y18" i="4"/>
  <c r="Y20" i="4" l="1"/>
  <c r="Y55" i="4" s="1"/>
</calcChain>
</file>

<file path=xl/sharedStrings.xml><?xml version="1.0" encoding="utf-8"?>
<sst xmlns="http://schemas.openxmlformats.org/spreadsheetml/2006/main" count="400" uniqueCount="104">
  <si>
    <t>I</t>
  </si>
  <si>
    <t>II</t>
  </si>
  <si>
    <t>Mức chi hiện nay</t>
  </si>
  <si>
    <t>Mức chi theo dự thảo NQ</t>
  </si>
  <si>
    <t>x</t>
  </si>
  <si>
    <t>người</t>
  </si>
  <si>
    <t>Tổng cộng</t>
  </si>
  <si>
    <t xml:space="preserve">Thù lao thư ký BGK </t>
  </si>
  <si>
    <t>Thù lao nhân viên phục vụ</t>
  </si>
  <si>
    <t>cuộc</t>
  </si>
  <si>
    <t>TIỀN THƯỞNG HỘI THI</t>
  </si>
  <si>
    <t>PHỤ LỤC</t>
  </si>
  <si>
    <t>Chênh lệch giữa mức chi theo dự thảo NQ với mức chi hiện nay</t>
  </si>
  <si>
    <t>* Giải tiết mục, giải cá nhân</t>
  </si>
  <si>
    <t>A</t>
  </si>
  <si>
    <t>B</t>
  </si>
  <si>
    <t>Số tiền
`C</t>
  </si>
  <si>
    <t>Số giải
D</t>
  </si>
  <si>
    <t>Số cuộc
E</t>
  </si>
  <si>
    <t>Tổng cộng
F = CxDxE</t>
  </si>
  <si>
    <t>Số tiền
G</t>
  </si>
  <si>
    <t>Số giải
H</t>
  </si>
  <si>
    <t>Số cuộc
I</t>
  </si>
  <si>
    <t>Tổng cộng
J = G x H x I</t>
  </si>
  <si>
    <t>Chênh lệch giữa Mức chi hiện nay</t>
  </si>
  <si>
    <t>Thù lao Tiểu Ban chuyên môn</t>
  </si>
  <si>
    <t>Thù lao Ban tổ chức; Ban Chỉ đạo</t>
  </si>
  <si>
    <t>Ghi chú</t>
  </si>
  <si>
    <t xml:space="preserve">Mức chi theo dự thảo NQ </t>
  </si>
  <si>
    <t>Cấp huyện (16 cuộc/năm)</t>
  </si>
  <si>
    <t>Giải nhất</t>
  </si>
  <si>
    <t xml:space="preserve">Giải nhì </t>
  </si>
  <si>
    <t xml:space="preserve">Giải ba </t>
  </si>
  <si>
    <t>Giải khuyến khích</t>
  </si>
  <si>
    <t xml:space="preserve"> Giải nhì hoặc giải B</t>
  </si>
  <si>
    <t xml:space="preserve"> Giải nhất hoặc giải A</t>
  </si>
  <si>
    <t>Giải nhì hoặc giải B</t>
  </si>
  <si>
    <t>Giải nhất hoặc giải A</t>
  </si>
  <si>
    <t>TỔ CHỨC CÁC CUỘC THI CẤP TỈNH</t>
  </si>
  <si>
    <t>TỔ CHỨC CÁC CUỘC THI CẤP HUYỆN</t>
  </si>
  <si>
    <t>Mức chi hiện nay (vận dụng, đưa vào trong Quy chế hội thi, Quy chế CTNB)</t>
  </si>
  <si>
    <t xml:space="preserve">Tổ chức cuộc thi cấp huyện: 8 huyện, thành phố  x 2 cuộc/huyện = 16 cuộc/ năm </t>
  </si>
  <si>
    <t>Tổ chức liên hoan văn nghệ quần chúng tỉnh Đắk Nông: 01 cuộc/năm</t>
  </si>
  <si>
    <t>III</t>
  </si>
  <si>
    <t xml:space="preserve">Tổ chức cuộc thi cấp huyện: 71 xã, phường thị trấn x 01 cuộc/xã, phường, thị trấn = 71 cuộc/năm </t>
  </si>
  <si>
    <t xml:space="preserve">TỔ CHỨC CUỘC THI CẤP XÃ </t>
  </si>
  <si>
    <t>Cộng</t>
  </si>
  <si>
    <t>Tổ chức cuộc thi tuyên truyền lưu động cấp tỉnh: 01 cuộc/năm</t>
  </si>
  <si>
    <t>Cấp tỉnh (2 cuộc/năm)</t>
  </si>
  <si>
    <t>Dẫn chương trình</t>
  </si>
  <si>
    <t>Ngày</t>
  </si>
  <si>
    <t>Cấp xã, phường, thị trấn (71 cuộc/năm)</t>
  </si>
  <si>
    <t>TỔNG CỘNG (I + II+III)</t>
  </si>
  <si>
    <t>TỔNG CỘNG (I+II+III)</t>
  </si>
  <si>
    <t>TT</t>
  </si>
  <si>
    <t>Tên giải</t>
  </si>
  <si>
    <t>Tỉnh Cà Mau (2018)</t>
  </si>
  <si>
    <t>Tỉnh Sơn La 
(2017)</t>
  </si>
  <si>
    <t>Cần Thơ 
(2015)</t>
  </si>
  <si>
    <t>Tỉnh Đồng Tháp (2013)</t>
  </si>
  <si>
    <t>Cấp tỉnh</t>
  </si>
  <si>
    <t>Cấp huyện</t>
  </si>
  <si>
    <t>Cấp xã</t>
  </si>
  <si>
    <t>Mức chi giải thưởng đối với thi, liên hoan văn nghệ quần chúng, tuyên truyền lưu động cấp tỉnh</t>
  </si>
  <si>
    <t>Giải nhất, giải A</t>
  </si>
  <si>
    <t>Từ 0.4 đến 6.5 mức lương cơ sở</t>
  </si>
  <si>
    <t>Giải nhì, giải B</t>
  </si>
  <si>
    <t>Giải ba, giải C</t>
  </si>
  <si>
    <t>* Giải tiết mục; Giải cá nhân</t>
  </si>
  <si>
    <t>Từ 0.2 đến 5.5 mức lương cơ sở</t>
  </si>
  <si>
    <t>Giải khác</t>
  </si>
  <si>
    <t>Mức chi bồi dưỡng đối với thi, liên hoan văn nghệ quần chúng, tuyên truyền lưu động cấp tỉnh và các hoạt động văn hóa - nghệ thuật khác</t>
  </si>
  <si>
    <t xml:space="preserve">Ban tổ chức; Ban Chỉ đạo; </t>
  </si>
  <si>
    <t>Không quy định</t>
  </si>
  <si>
    <t>Tiểu ban chuyên môn</t>
  </si>
  <si>
    <t>BGK trong tỉnh</t>
  </si>
  <si>
    <t>BGK ngoài tỉnh</t>
  </si>
  <si>
    <t>Dẫn chương trình (MC)</t>
  </si>
  <si>
    <t xml:space="preserve">Giải khuyến khích </t>
  </si>
  <si>
    <t>* Giải toàn đoàn</t>
  </si>
  <si>
    <t>* Giải tập thể (chương trình, toàn đoàn)</t>
  </si>
  <si>
    <t>Giải khuyến khích (không quá 50% số đội tham dự</t>
  </si>
  <si>
    <t xml:space="preserve">* NS tỉnh chi thêm mỗi năm là </t>
  </si>
  <si>
    <t xml:space="preserve">* NS các huyện, TP chi thêm mỗi năm là </t>
  </si>
  <si>
    <t xml:space="preserve">* NS các xã, phường, thị trấn chi thêm mỗi năm </t>
  </si>
  <si>
    <t>đồng</t>
  </si>
  <si>
    <t>THAM KHẢO MỨC CHI GIẢI THƯỞNG VÀ BỒI DƯỠNG VỚI CÁC TỈNH</t>
  </si>
  <si>
    <t xml:space="preserve">Tỉnh Gia Lai (năm 2022) </t>
  </si>
  <si>
    <t>Chủ tịch HĐ: 600.000 đồng; PCT Hội đồng: 500.000đồng; Thành viên: 400.000 đồng</t>
  </si>
  <si>
    <t>Trưởng ban: 220.000đồng; Phó trưởng ban 170.000đồng; Thành viên: 150.000đồng</t>
  </si>
  <si>
    <t>Trưởng tiểu ban: 150.000đồng; Phó trưởng TB: 120.000đồng; Thành viên: 100.000đồng</t>
  </si>
  <si>
    <t xml:space="preserve">Trưởng ban </t>
  </si>
  <si>
    <t xml:space="preserve">Thành viên </t>
  </si>
  <si>
    <t xml:space="preserve">Trưởng tiểu ban </t>
  </si>
  <si>
    <t xml:space="preserve">Phó trưởng ban </t>
  </si>
  <si>
    <t xml:space="preserve">Phó trưởng tiểu ban </t>
  </si>
  <si>
    <t>Thù lao Ban giám khảo</t>
  </si>
  <si>
    <r>
      <t xml:space="preserve">Ghi chú : Như vậy, khi áp dụng chính sách mới cho hoạt động này, mỗi năm ngân sách sẽ chi </t>
    </r>
    <r>
      <rPr>
        <b/>
        <sz val="11"/>
        <color theme="1"/>
        <rFont val="Times New Roman"/>
        <family val="1"/>
      </rPr>
      <t>1.650.700.000 đồng</t>
    </r>
    <r>
      <rPr>
        <sz val="11"/>
        <color theme="1"/>
        <rFont val="Times New Roman"/>
        <family val="1"/>
      </rPr>
      <t xml:space="preserve"> cho toàn tỉnh,
</t>
    </r>
  </si>
  <si>
    <r>
      <t xml:space="preserve">Ghi chú : Như vậy, khi áp dụng chính sách mới cho hoạt động này, mỗi năm ngân sách sẽ chi  </t>
    </r>
    <r>
      <rPr>
        <b/>
        <sz val="12"/>
        <color theme="1"/>
        <rFont val="Times New Roman"/>
        <family val="1"/>
      </rPr>
      <t>778.713.000 đồng</t>
    </r>
    <r>
      <rPr>
        <sz val="12"/>
        <color theme="1"/>
        <rFont val="Times New Roman"/>
        <family val="1"/>
      </rPr>
      <t xml:space="preserve"> cho toàn tỉnh.
</t>
    </r>
  </si>
  <si>
    <t xml:space="preserve">Tác động của mức chi giải thưởng đối với thi, liên hoan văn nghệ quần chúng, tuyên truyền lưu động trên địa bàn tỉnh </t>
  </si>
  <si>
    <t xml:space="preserve">Tác động của mức chi bồi dưỡng đối với thi, liên hoan văn nghệ quần chúng, tuyên truyền lưu động trên địa bàn toàn tỉnh </t>
  </si>
  <si>
    <t>* NS tỉnh chi thêm mỗi năm là 31.980.000 đồng</t>
  </si>
  <si>
    <t>* NS các huyện, TP chi thêm mỗi năm là 22.500.000 đồng</t>
  </si>
  <si>
    <t>* NS các xã, phường, thị trấn chi thêm mỗi năm là 8.030.000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</si>
</sst>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</numFmts>
  <fonts count="2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10"/>
      <name val="Arial"/>
      <family val="2"/>
    </font>
    <font>
      <sz val="11"/>
      <color indexed="8"/>
      <name val="Calibri"/>
      <family val="2"/>
      <charset val="16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9" fillId="8" borderId="8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3" fontId="22" fillId="0" borderId="0" xfId="0" applyNumberFormat="1" applyFont="1" applyFill="1" applyBorder="1" applyAlignment="1"/>
    <xf numFmtId="165" fontId="22" fillId="0" borderId="0" xfId="42" applyNumberFormat="1" applyFont="1" applyFill="1" applyBorder="1" applyAlignment="1"/>
    <xf numFmtId="3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0" fontId="20" fillId="0" borderId="10" xfId="4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wrapText="1"/>
    </xf>
    <xf numFmtId="3" fontId="20" fillId="0" borderId="10" xfId="41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24" fillId="0" borderId="12" xfId="0" applyFont="1" applyFill="1" applyBorder="1"/>
    <xf numFmtId="0" fontId="23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2" fillId="0" borderId="12" xfId="41" applyFont="1" applyFill="1" applyBorder="1" applyAlignment="1"/>
    <xf numFmtId="0" fontId="22" fillId="0" borderId="0" xfId="41" applyFont="1" applyFill="1" applyBorder="1" applyAlignment="1"/>
    <xf numFmtId="0" fontId="23" fillId="0" borderId="0" xfId="41" applyFont="1" applyFill="1" applyBorder="1" applyAlignment="1"/>
    <xf numFmtId="0" fontId="22" fillId="0" borderId="0" xfId="41" applyFont="1" applyFill="1" applyBorder="1" applyAlignment="1">
      <alignment horizontal="center" vertical="center"/>
    </xf>
    <xf numFmtId="0" fontId="22" fillId="0" borderId="0" xfId="41" applyFont="1" applyFill="1" applyBorder="1" applyAlignment="1">
      <alignment horizontal="center"/>
    </xf>
    <xf numFmtId="0" fontId="22" fillId="0" borderId="0" xfId="41" applyFont="1" applyFill="1" applyBorder="1" applyAlignment="1">
      <alignment horizontal="right"/>
    </xf>
    <xf numFmtId="165" fontId="22" fillId="0" borderId="0" xfId="42" applyNumberFormat="1" applyFont="1" applyFill="1" applyBorder="1" applyAlignment="1">
      <alignment horizontal="right"/>
    </xf>
    <xf numFmtId="0" fontId="22" fillId="0" borderId="0" xfId="41" applyFont="1" applyFill="1" applyBorder="1"/>
    <xf numFmtId="3" fontId="23" fillId="0" borderId="0" xfId="41" applyNumberFormat="1" applyFont="1" applyFill="1" applyBorder="1" applyAlignment="1"/>
    <xf numFmtId="0" fontId="20" fillId="0" borderId="10" xfId="0" applyFont="1" applyFill="1" applyBorder="1" applyAlignment="1">
      <alignment horizontal="center"/>
    </xf>
    <xf numFmtId="0" fontId="20" fillId="0" borderId="10" xfId="41" applyFont="1" applyFill="1" applyBorder="1" applyAlignment="1">
      <alignment horizontal="left" vertical="center" wrapText="1"/>
    </xf>
    <xf numFmtId="0" fontId="21" fillId="0" borderId="10" xfId="41" applyFont="1" applyFill="1" applyBorder="1" applyAlignment="1">
      <alignment horizontal="center" vertical="center"/>
    </xf>
    <xf numFmtId="0" fontId="21" fillId="0" borderId="10" xfId="41" applyFont="1" applyFill="1" applyBorder="1" applyAlignment="1">
      <alignment horizontal="left" vertical="center" wrapText="1"/>
    </xf>
    <xf numFmtId="0" fontId="22" fillId="0" borderId="0" xfId="41" applyFont="1" applyFill="1"/>
    <xf numFmtId="0" fontId="21" fillId="0" borderId="10" xfId="41" applyFont="1" applyFill="1" applyBorder="1" applyAlignment="1">
      <alignment horizontal="center"/>
    </xf>
    <xf numFmtId="0" fontId="20" fillId="0" borderId="10" xfId="41" applyFont="1" applyFill="1" applyBorder="1" applyAlignment="1">
      <alignment horizontal="center"/>
    </xf>
    <xf numFmtId="3" fontId="20" fillId="0" borderId="10" xfId="41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3" fontId="20" fillId="0" borderId="10" xfId="4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/>
    </xf>
    <xf numFmtId="0" fontId="23" fillId="0" borderId="0" xfId="41" applyFont="1" applyFill="1"/>
    <xf numFmtId="0" fontId="22" fillId="0" borderId="0" xfId="41" applyFont="1" applyFill="1" applyAlignment="1">
      <alignment vertical="center"/>
    </xf>
    <xf numFmtId="0" fontId="22" fillId="0" borderId="0" xfId="4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41" applyFont="1" applyFill="1" applyBorder="1" applyAlignment="1">
      <alignment horizontal="center" vertical="center"/>
    </xf>
    <xf numFmtId="166" fontId="21" fillId="0" borderId="10" xfId="44" applyNumberFormat="1" applyFont="1" applyFill="1" applyBorder="1" applyAlignment="1">
      <alignment horizontal="left" vertical="center" wrapText="1"/>
    </xf>
    <xf numFmtId="0" fontId="21" fillId="0" borderId="10" xfId="41" applyFont="1" applyFill="1" applyBorder="1" applyAlignment="1">
      <alignment horizontal="center" vertical="center" wrapText="1"/>
    </xf>
    <xf numFmtId="166" fontId="21" fillId="0" borderId="10" xfId="41" applyNumberFormat="1" applyFont="1" applyFill="1" applyBorder="1" applyAlignment="1">
      <alignment horizontal="left" vertical="center" wrapText="1"/>
    </xf>
    <xf numFmtId="0" fontId="21" fillId="0" borderId="10" xfId="41" applyFont="1" applyFill="1" applyBorder="1"/>
    <xf numFmtId="0" fontId="21" fillId="0" borderId="13" xfId="41" applyFont="1" applyFill="1" applyBorder="1" applyAlignment="1"/>
    <xf numFmtId="0" fontId="21" fillId="0" borderId="15" xfId="41" applyFont="1" applyFill="1" applyBorder="1" applyAlignment="1"/>
    <xf numFmtId="0" fontId="21" fillId="0" borderId="10" xfId="41" applyFont="1" applyFill="1" applyBorder="1" applyAlignment="1"/>
    <xf numFmtId="3" fontId="21" fillId="0" borderId="10" xfId="0" applyNumberFormat="1" applyFont="1" applyFill="1" applyBorder="1" applyAlignment="1">
      <alignment horizontal="right"/>
    </xf>
    <xf numFmtId="0" fontId="20" fillId="0" borderId="11" xfId="41" applyFont="1" applyFill="1" applyBorder="1" applyAlignment="1">
      <alignment horizontal="center"/>
    </xf>
    <xf numFmtId="3" fontId="20" fillId="0" borderId="10" xfId="0" applyNumberFormat="1" applyFont="1" applyFill="1" applyBorder="1" applyAlignment="1"/>
    <xf numFmtId="165" fontId="21" fillId="0" borderId="10" xfId="42" applyNumberFormat="1" applyFont="1" applyFill="1" applyBorder="1" applyAlignment="1">
      <alignment horizontal="center"/>
    </xf>
    <xf numFmtId="3" fontId="20" fillId="0" borderId="10" xfId="41" applyNumberFormat="1" applyFont="1" applyFill="1" applyBorder="1" applyAlignment="1"/>
    <xf numFmtId="0" fontId="20" fillId="0" borderId="10" xfId="41" applyFont="1" applyFill="1" applyBorder="1" applyAlignment="1">
      <alignment vertical="center" wrapText="1"/>
    </xf>
    <xf numFmtId="9" fontId="20" fillId="0" borderId="10" xfId="41" applyNumberFormat="1" applyFont="1" applyFill="1" applyBorder="1" applyAlignment="1">
      <alignment wrapText="1"/>
    </xf>
    <xf numFmtId="166" fontId="21" fillId="0" borderId="10" xfId="41" applyNumberFormat="1" applyFont="1" applyFill="1" applyBorder="1" applyAlignment="1"/>
    <xf numFmtId="0" fontId="20" fillId="0" borderId="15" xfId="41" applyFont="1" applyFill="1" applyBorder="1" applyAlignment="1">
      <alignment vertical="center" wrapText="1"/>
    </xf>
    <xf numFmtId="165" fontId="20" fillId="0" borderId="10" xfId="42" applyNumberFormat="1" applyFont="1" applyFill="1" applyBorder="1" applyAlignment="1">
      <alignment horizontal="center"/>
    </xf>
    <xf numFmtId="165" fontId="20" fillId="0" borderId="10" xfId="42" applyNumberFormat="1" applyFont="1" applyFill="1" applyBorder="1" applyAlignment="1"/>
    <xf numFmtId="3" fontId="20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/>
    <xf numFmtId="166" fontId="21" fillId="0" borderId="10" xfId="44" applyNumberFormat="1" applyFont="1" applyFill="1" applyBorder="1" applyAlignment="1">
      <alignment horizontal="right" wrapText="1"/>
    </xf>
    <xf numFmtId="166" fontId="21" fillId="0" borderId="10" xfId="44" applyNumberFormat="1" applyFont="1" applyFill="1" applyBorder="1" applyAlignment="1">
      <alignment horizontal="right" vertical="center" wrapText="1"/>
    </xf>
    <xf numFmtId="0" fontId="22" fillId="0" borderId="0" xfId="0" applyFont="1"/>
    <xf numFmtId="0" fontId="22" fillId="0" borderId="12" xfId="41" applyFont="1" applyBorder="1" applyAlignment="1"/>
    <xf numFmtId="0" fontId="22" fillId="0" borderId="12" xfId="41" applyFont="1" applyBorder="1" applyAlignment="1">
      <alignment horizontal="left" vertical="center" wrapText="1"/>
    </xf>
    <xf numFmtId="0" fontId="22" fillId="0" borderId="0" xfId="41" applyFont="1" applyBorder="1" applyAlignment="1"/>
    <xf numFmtId="3" fontId="27" fillId="0" borderId="0" xfId="0" applyNumberFormat="1" applyFont="1" applyFill="1" applyBorder="1" applyAlignment="1"/>
    <xf numFmtId="0" fontId="23" fillId="0" borderId="10" xfId="4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41" applyFont="1" applyBorder="1" applyAlignment="1">
      <alignment horizontal="center"/>
    </xf>
    <xf numFmtId="0" fontId="23" fillId="0" borderId="10" xfId="41" applyFont="1" applyBorder="1" applyAlignment="1">
      <alignment horizontal="left" wrapText="1"/>
    </xf>
    <xf numFmtId="165" fontId="22" fillId="0" borderId="10" xfId="42" applyNumberFormat="1" applyFont="1" applyBorder="1" applyAlignment="1"/>
    <xf numFmtId="0" fontId="22" fillId="0" borderId="10" xfId="41" applyFont="1" applyBorder="1"/>
    <xf numFmtId="0" fontId="22" fillId="0" borderId="10" xfId="41" applyFont="1" applyBorder="1" applyAlignment="1">
      <alignment horizontal="center" vertical="center"/>
    </xf>
    <xf numFmtId="0" fontId="22" fillId="0" borderId="10" xfId="41" applyFont="1" applyBorder="1" applyAlignment="1"/>
    <xf numFmtId="0" fontId="22" fillId="0" borderId="10" xfId="41" applyFont="1" applyBorder="1" applyAlignment="1">
      <alignment horizontal="left"/>
    </xf>
    <xf numFmtId="0" fontId="22" fillId="0" borderId="10" xfId="41" applyFont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42" applyNumberFormat="1" applyFont="1" applyBorder="1" applyAlignment="1">
      <alignment horizontal="right"/>
    </xf>
    <xf numFmtId="0" fontId="22" fillId="0" borderId="10" xfId="0" applyFont="1" applyBorder="1"/>
    <xf numFmtId="3" fontId="22" fillId="0" borderId="10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/>
    <xf numFmtId="0" fontId="21" fillId="0" borderId="0" xfId="0" applyFont="1" applyFill="1" applyAlignment="1">
      <alignment horizontal="left" vertical="justify" wrapText="1"/>
    </xf>
    <xf numFmtId="0" fontId="20" fillId="0" borderId="10" xfId="41" applyFont="1" applyFill="1" applyBorder="1" applyAlignment="1">
      <alignment horizontal="center" vertical="center"/>
    </xf>
    <xf numFmtId="0" fontId="20" fillId="0" borderId="11" xfId="41" applyFont="1" applyFill="1" applyBorder="1" applyAlignment="1">
      <alignment horizontal="left"/>
    </xf>
    <xf numFmtId="0" fontId="20" fillId="0" borderId="10" xfId="4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3" fillId="0" borderId="10" xfId="41" applyFont="1" applyBorder="1" applyAlignment="1">
      <alignment horizontal="center" vertical="center" wrapText="1"/>
    </xf>
    <xf numFmtId="166" fontId="26" fillId="0" borderId="0" xfId="44" applyNumberFormat="1" applyFont="1" applyFill="1" applyAlignment="1">
      <alignment horizontal="left" vertical="justify" wrapText="1"/>
    </xf>
    <xf numFmtId="166" fontId="28" fillId="0" borderId="0" xfId="44" applyNumberFormat="1" applyFont="1" applyFill="1" applyAlignment="1">
      <alignment wrapText="1"/>
    </xf>
    <xf numFmtId="166" fontId="28" fillId="0" borderId="0" xfId="44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22" fillId="0" borderId="0" xfId="41" applyFont="1" applyBorder="1" applyAlignment="1">
      <alignment horizontal="left" vertical="center" wrapText="1"/>
    </xf>
    <xf numFmtId="166" fontId="22" fillId="0" borderId="10" xfId="44" applyNumberFormat="1" applyFont="1" applyBorder="1" applyAlignment="1">
      <alignment horizontal="left" vertical="center" wrapText="1"/>
    </xf>
    <xf numFmtId="166" fontId="22" fillId="0" borderId="10" xfId="41" applyNumberFormat="1" applyFont="1" applyBorder="1" applyAlignment="1">
      <alignment horizontal="left" vertical="center" wrapText="1"/>
    </xf>
    <xf numFmtId="9" fontId="22" fillId="0" borderId="10" xfId="45" applyFont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left" vertical="center" wrapText="1"/>
    </xf>
    <xf numFmtId="0" fontId="27" fillId="0" borderId="0" xfId="0" applyFont="1" applyFill="1"/>
    <xf numFmtId="0" fontId="21" fillId="0" borderId="0" xfId="0" applyFont="1" applyFill="1" applyAlignment="1">
      <alignment horizontal="left" vertical="justify" wrapText="1"/>
    </xf>
    <xf numFmtId="165" fontId="20" fillId="0" borderId="10" xfId="42" applyNumberFormat="1" applyFont="1" applyFill="1" applyBorder="1" applyAlignment="1">
      <alignment horizontal="center"/>
    </xf>
    <xf numFmtId="165" fontId="20" fillId="0" borderId="10" xfId="42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0" fontId="20" fillId="0" borderId="13" xfId="41" applyFont="1" applyFill="1" applyBorder="1" applyAlignment="1">
      <alignment horizontal="left"/>
    </xf>
    <xf numFmtId="0" fontId="20" fillId="0" borderId="14" xfId="41" applyFont="1" applyFill="1" applyBorder="1" applyAlignment="1">
      <alignment horizontal="left"/>
    </xf>
    <xf numFmtId="0" fontId="20" fillId="0" borderId="15" xfId="41" applyFont="1" applyFill="1" applyBorder="1" applyAlignment="1">
      <alignment horizontal="left"/>
    </xf>
    <xf numFmtId="0" fontId="20" fillId="0" borderId="10" xfId="41" applyFont="1" applyFill="1" applyBorder="1" applyAlignment="1">
      <alignment horizontal="left" wrapText="1"/>
    </xf>
    <xf numFmtId="0" fontId="20" fillId="0" borderId="13" xfId="41" applyFont="1" applyFill="1" applyBorder="1" applyAlignment="1">
      <alignment horizontal="left" vertical="center" wrapText="1"/>
    </xf>
    <xf numFmtId="0" fontId="20" fillId="0" borderId="14" xfId="41" applyFont="1" applyFill="1" applyBorder="1" applyAlignment="1">
      <alignment horizontal="left" vertical="center" wrapText="1"/>
    </xf>
    <xf numFmtId="0" fontId="20" fillId="0" borderId="15" xfId="4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3" fillId="0" borderId="0" xfId="41" applyFont="1" applyFill="1" applyAlignment="1">
      <alignment horizontal="center"/>
    </xf>
    <xf numFmtId="0" fontId="20" fillId="0" borderId="10" xfId="41" applyFont="1" applyFill="1" applyBorder="1" applyAlignment="1">
      <alignment horizontal="center" vertical="center" wrapText="1"/>
    </xf>
    <xf numFmtId="0" fontId="20" fillId="0" borderId="10" xfId="4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justify" wrapText="1"/>
    </xf>
    <xf numFmtId="0" fontId="23" fillId="0" borderId="0" xfId="41" applyFont="1" applyFill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65" fontId="21" fillId="0" borderId="10" xfId="42" applyNumberFormat="1" applyFont="1" applyFill="1" applyBorder="1" applyAlignment="1">
      <alignment horizontal="right" vertical="center"/>
    </xf>
    <xf numFmtId="0" fontId="25" fillId="0" borderId="0" xfId="4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13" xfId="41" applyFont="1" applyFill="1" applyBorder="1" applyAlignment="1">
      <alignment horizontal="left" vertical="center" wrapText="1"/>
    </xf>
    <xf numFmtId="0" fontId="21" fillId="0" borderId="14" xfId="41" applyFont="1" applyFill="1" applyBorder="1" applyAlignment="1">
      <alignment horizontal="left" vertical="center" wrapText="1"/>
    </xf>
    <xf numFmtId="0" fontId="21" fillId="0" borderId="15" xfId="4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0" fontId="23" fillId="0" borderId="10" xfId="41" applyFont="1" applyBorder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166" fontId="22" fillId="0" borderId="17" xfId="44" applyNumberFormat="1" applyFont="1" applyBorder="1" applyAlignment="1">
      <alignment horizontal="center" vertical="center" wrapText="1"/>
    </xf>
    <xf numFmtId="166" fontId="22" fillId="0" borderId="18" xfId="44" applyNumberFormat="1" applyFont="1" applyBorder="1" applyAlignment="1">
      <alignment horizontal="center" vertical="center" wrapText="1"/>
    </xf>
    <xf numFmtId="9" fontId="22" fillId="0" borderId="16" xfId="45" applyFont="1" applyBorder="1" applyAlignment="1">
      <alignment horizontal="center" vertical="center" wrapText="1"/>
    </xf>
    <xf numFmtId="9" fontId="22" fillId="0" borderId="11" xfId="45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41" applyFont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 wrapText="1"/>
    </xf>
    <xf numFmtId="0" fontId="23" fillId="0" borderId="11" xfId="41" applyFont="1" applyBorder="1" applyAlignment="1">
      <alignment horizontal="center" vertical="center" wrapText="1"/>
    </xf>
    <xf numFmtId="0" fontId="23" fillId="0" borderId="10" xfId="4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41" applyFont="1" applyBorder="1" applyAlignment="1">
      <alignment horizontal="center" vertical="center" wrapText="1"/>
    </xf>
    <xf numFmtId="0" fontId="23" fillId="0" borderId="14" xfId="41" applyFont="1" applyBorder="1" applyAlignment="1">
      <alignment horizontal="center" vertical="center" wrapText="1"/>
    </xf>
    <xf numFmtId="0" fontId="23" fillId="0" borderId="15" xfId="41" applyFont="1" applyBorder="1" applyAlignment="1">
      <alignment horizontal="center" vertical="center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3"/>
    <cellStyle name="Output" xfId="10" builtinId="21" customBuiltin="1"/>
    <cellStyle name="Percent" xfId="45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4"/>
  <sheetViews>
    <sheetView topLeftCell="A42" zoomScale="115" zoomScaleNormal="115" workbookViewId="0">
      <selection sqref="A1:K54"/>
    </sheetView>
  </sheetViews>
  <sheetFormatPr defaultRowHeight="15.75" x14ac:dyDescent="0.25"/>
  <cols>
    <col min="1" max="1" width="3.85546875" style="11" customWidth="1"/>
    <col min="2" max="2" width="20.7109375" style="11" customWidth="1"/>
    <col min="3" max="3" width="11" style="11" customWidth="1"/>
    <col min="4" max="4" width="7" style="11" customWidth="1"/>
    <col min="5" max="5" width="7.5703125" style="11" customWidth="1"/>
    <col min="6" max="6" width="13.5703125" style="11" customWidth="1"/>
    <col min="7" max="7" width="11.7109375" style="18" customWidth="1"/>
    <col min="8" max="8" width="6.85546875" style="16" customWidth="1"/>
    <col min="9" max="9" width="7.28515625" style="17" customWidth="1"/>
    <col min="10" max="10" width="15.7109375" style="11" customWidth="1"/>
    <col min="11" max="11" width="14.7109375" style="11" customWidth="1"/>
    <col min="12" max="12" width="22.28515625" style="11" customWidth="1"/>
    <col min="13" max="16384" width="9.140625" style="11"/>
  </cols>
  <sheetData>
    <row r="1" spans="1:15" x14ac:dyDescent="0.25">
      <c r="A1" s="127" t="s">
        <v>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5" ht="23.25" customHeight="1" x14ac:dyDescent="0.25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5" ht="8.25" customHeight="1" x14ac:dyDescent="0.25">
      <c r="A3" s="19"/>
      <c r="B3" s="20"/>
      <c r="C3" s="20"/>
      <c r="D3" s="20"/>
      <c r="E3" s="20"/>
      <c r="F3" s="20"/>
      <c r="G3" s="21"/>
      <c r="H3" s="22"/>
      <c r="I3" s="23"/>
      <c r="J3" s="24"/>
      <c r="K3" s="1"/>
    </row>
    <row r="4" spans="1:15" ht="79.5" customHeight="1" x14ac:dyDescent="0.25">
      <c r="A4" s="36" t="s">
        <v>0</v>
      </c>
      <c r="B4" s="5" t="s">
        <v>10</v>
      </c>
      <c r="C4" s="129" t="s">
        <v>40</v>
      </c>
      <c r="D4" s="129"/>
      <c r="E4" s="129"/>
      <c r="F4" s="129"/>
      <c r="G4" s="130" t="s">
        <v>3</v>
      </c>
      <c r="H4" s="130"/>
      <c r="I4" s="130"/>
      <c r="J4" s="130"/>
      <c r="K4" s="5" t="s">
        <v>12</v>
      </c>
      <c r="L4" s="12"/>
      <c r="M4" s="12"/>
    </row>
    <row r="5" spans="1:15" ht="42.75" x14ac:dyDescent="0.25">
      <c r="A5" s="36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/>
      <c r="L5" s="12"/>
      <c r="M5" s="12"/>
    </row>
    <row r="6" spans="1:15" x14ac:dyDescent="0.25">
      <c r="A6" s="36" t="s">
        <v>0</v>
      </c>
      <c r="B6" s="124" t="s">
        <v>38</v>
      </c>
      <c r="C6" s="125"/>
      <c r="D6" s="125"/>
      <c r="E6" s="125"/>
      <c r="F6" s="125"/>
      <c r="G6" s="125"/>
      <c r="H6" s="125"/>
      <c r="I6" s="125"/>
      <c r="J6" s="125"/>
      <c r="K6" s="126"/>
      <c r="L6" s="12"/>
      <c r="M6" s="12"/>
    </row>
    <row r="7" spans="1:15" s="12" customFormat="1" ht="15.95" customHeight="1" x14ac:dyDescent="0.25">
      <c r="A7" s="51">
        <v>1</v>
      </c>
      <c r="B7" s="124" t="s">
        <v>42</v>
      </c>
      <c r="C7" s="125"/>
      <c r="D7" s="125"/>
      <c r="E7" s="125"/>
      <c r="F7" s="125"/>
      <c r="G7" s="125"/>
      <c r="H7" s="125"/>
      <c r="I7" s="125"/>
      <c r="J7" s="125"/>
      <c r="K7" s="126"/>
      <c r="M7" s="2"/>
      <c r="N7" s="25"/>
      <c r="O7" s="26"/>
    </row>
    <row r="8" spans="1:15" s="12" customFormat="1" ht="42.75" x14ac:dyDescent="0.25">
      <c r="A8" s="51"/>
      <c r="B8" s="29" t="s">
        <v>80</v>
      </c>
      <c r="C8" s="29"/>
      <c r="D8" s="29"/>
      <c r="E8" s="29"/>
      <c r="F8" s="29"/>
      <c r="G8" s="29"/>
      <c r="H8" s="29"/>
      <c r="I8" s="29"/>
      <c r="J8" s="29"/>
      <c r="K8" s="29"/>
      <c r="M8" s="2"/>
      <c r="N8" s="25"/>
      <c r="O8" s="26"/>
    </row>
    <row r="9" spans="1:15" s="12" customFormat="1" ht="15.95" customHeight="1" x14ac:dyDescent="0.25">
      <c r="A9" s="51"/>
      <c r="B9" s="31" t="s">
        <v>30</v>
      </c>
      <c r="C9" s="73">
        <v>5000000</v>
      </c>
      <c r="D9" s="53">
        <v>1</v>
      </c>
      <c r="E9" s="53">
        <v>1</v>
      </c>
      <c r="F9" s="54">
        <f>C9*D9*E9</f>
        <v>5000000</v>
      </c>
      <c r="G9" s="52">
        <v>5000000</v>
      </c>
      <c r="H9" s="53">
        <v>1</v>
      </c>
      <c r="I9" s="53">
        <v>1</v>
      </c>
      <c r="J9" s="54">
        <f>G9*H9*I9</f>
        <v>5000000</v>
      </c>
      <c r="K9" s="54">
        <f>J9-F9</f>
        <v>0</v>
      </c>
      <c r="M9" s="2"/>
      <c r="N9" s="25"/>
      <c r="O9" s="26"/>
    </row>
    <row r="10" spans="1:15" s="12" customFormat="1" ht="15.95" customHeight="1" x14ac:dyDescent="0.25">
      <c r="A10" s="51"/>
      <c r="B10" s="31" t="s">
        <v>31</v>
      </c>
      <c r="C10" s="73">
        <v>4000000</v>
      </c>
      <c r="D10" s="53">
        <v>2</v>
      </c>
      <c r="E10" s="53">
        <v>1</v>
      </c>
      <c r="F10" s="54">
        <f t="shared" ref="F10:F15" si="0">C10*D10*E10</f>
        <v>8000000</v>
      </c>
      <c r="G10" s="52">
        <v>4000000</v>
      </c>
      <c r="H10" s="53">
        <v>2</v>
      </c>
      <c r="I10" s="53">
        <v>1</v>
      </c>
      <c r="J10" s="54">
        <f>G10*H10*I10</f>
        <v>8000000</v>
      </c>
      <c r="K10" s="54">
        <f>J10-F10</f>
        <v>0</v>
      </c>
      <c r="M10" s="2"/>
      <c r="N10" s="25"/>
      <c r="O10" s="26"/>
    </row>
    <row r="11" spans="1:15" s="12" customFormat="1" ht="15.95" customHeight="1" x14ac:dyDescent="0.25">
      <c r="A11" s="51"/>
      <c r="B11" s="31" t="s">
        <v>32</v>
      </c>
      <c r="C11" s="73">
        <v>3000000</v>
      </c>
      <c r="D11" s="53">
        <v>2</v>
      </c>
      <c r="E11" s="53">
        <v>1</v>
      </c>
      <c r="F11" s="54">
        <f t="shared" si="0"/>
        <v>6000000</v>
      </c>
      <c r="G11" s="52">
        <v>3000000</v>
      </c>
      <c r="H11" s="53">
        <v>2</v>
      </c>
      <c r="I11" s="53">
        <v>1</v>
      </c>
      <c r="J11" s="54">
        <f t="shared" ref="J11:J15" si="1">G11*H11*I11</f>
        <v>6000000</v>
      </c>
      <c r="K11" s="54">
        <f t="shared" ref="K11:K15" si="2">J11-F11</f>
        <v>0</v>
      </c>
      <c r="M11" s="2"/>
      <c r="N11" s="25"/>
      <c r="O11" s="26"/>
    </row>
    <row r="12" spans="1:15" s="12" customFormat="1" ht="45" x14ac:dyDescent="0.25">
      <c r="A12" s="51"/>
      <c r="B12" s="31" t="s">
        <v>81</v>
      </c>
      <c r="C12" s="73">
        <v>2000000</v>
      </c>
      <c r="D12" s="53">
        <v>2</v>
      </c>
      <c r="E12" s="53">
        <v>1</v>
      </c>
      <c r="F12" s="54">
        <f t="shared" si="0"/>
        <v>4000000</v>
      </c>
      <c r="G12" s="52">
        <v>2000000</v>
      </c>
      <c r="H12" s="53">
        <v>2</v>
      </c>
      <c r="I12" s="53">
        <v>1</v>
      </c>
      <c r="J12" s="54">
        <f t="shared" si="1"/>
        <v>4000000</v>
      </c>
      <c r="K12" s="54">
        <f t="shared" si="2"/>
        <v>0</v>
      </c>
      <c r="M12" s="2"/>
      <c r="N12" s="25"/>
      <c r="O12" s="26"/>
    </row>
    <row r="13" spans="1:15" s="12" customFormat="1" ht="15.95" customHeight="1" x14ac:dyDescent="0.25">
      <c r="A13" s="55"/>
      <c r="B13" s="56" t="s">
        <v>13</v>
      </c>
      <c r="C13" s="57"/>
      <c r="D13" s="33"/>
      <c r="E13" s="53"/>
      <c r="F13" s="54">
        <f t="shared" si="0"/>
        <v>0</v>
      </c>
      <c r="G13" s="52"/>
      <c r="H13" s="30"/>
      <c r="I13" s="53">
        <v>1</v>
      </c>
      <c r="J13" s="54">
        <f t="shared" si="1"/>
        <v>0</v>
      </c>
      <c r="K13" s="54">
        <f t="shared" si="2"/>
        <v>0</v>
      </c>
      <c r="M13" s="2"/>
      <c r="N13" s="25"/>
      <c r="O13" s="26"/>
    </row>
    <row r="14" spans="1:15" s="12" customFormat="1" ht="15.95" customHeight="1" x14ac:dyDescent="0.25">
      <c r="A14" s="55"/>
      <c r="B14" s="55" t="s">
        <v>37</v>
      </c>
      <c r="C14" s="59">
        <v>2000000</v>
      </c>
      <c r="D14" s="6">
        <v>4</v>
      </c>
      <c r="E14" s="53">
        <v>1</v>
      </c>
      <c r="F14" s="54">
        <f t="shared" si="0"/>
        <v>8000000</v>
      </c>
      <c r="G14" s="59">
        <f>C14</f>
        <v>2000000</v>
      </c>
      <c r="H14" s="6">
        <v>4</v>
      </c>
      <c r="I14" s="53">
        <v>1</v>
      </c>
      <c r="J14" s="54">
        <f t="shared" si="1"/>
        <v>8000000</v>
      </c>
      <c r="K14" s="54">
        <f t="shared" si="2"/>
        <v>0</v>
      </c>
      <c r="M14" s="2"/>
      <c r="N14" s="25"/>
      <c r="O14" s="26"/>
    </row>
    <row r="15" spans="1:15" s="12" customFormat="1" ht="15.95" customHeight="1" x14ac:dyDescent="0.25">
      <c r="A15" s="55"/>
      <c r="B15" s="55" t="s">
        <v>36</v>
      </c>
      <c r="C15" s="59">
        <v>1500000</v>
      </c>
      <c r="D15" s="6">
        <v>4</v>
      </c>
      <c r="E15" s="53">
        <v>1</v>
      </c>
      <c r="F15" s="54">
        <f t="shared" si="0"/>
        <v>6000000</v>
      </c>
      <c r="G15" s="59">
        <f>C15</f>
        <v>1500000</v>
      </c>
      <c r="H15" s="6">
        <v>4</v>
      </c>
      <c r="I15" s="53">
        <v>1</v>
      </c>
      <c r="J15" s="54">
        <f t="shared" si="1"/>
        <v>6000000</v>
      </c>
      <c r="K15" s="54">
        <f t="shared" si="2"/>
        <v>0</v>
      </c>
      <c r="M15" s="2"/>
      <c r="N15" s="25"/>
      <c r="O15" s="26"/>
    </row>
    <row r="16" spans="1:15" s="12" customFormat="1" ht="15.95" customHeight="1" x14ac:dyDescent="0.25">
      <c r="A16" s="60"/>
      <c r="B16" s="34" t="s">
        <v>46</v>
      </c>
      <c r="C16" s="117"/>
      <c r="D16" s="118"/>
      <c r="E16" s="119"/>
      <c r="F16" s="61">
        <f>SUM(F9:F15)</f>
        <v>37000000</v>
      </c>
      <c r="G16" s="61"/>
      <c r="H16" s="10"/>
      <c r="I16" s="62"/>
      <c r="J16" s="63">
        <f>SUM(J9:J15)</f>
        <v>37000000</v>
      </c>
      <c r="K16" s="63">
        <f>SUM(K13:K15)</f>
        <v>0</v>
      </c>
      <c r="M16" s="2"/>
      <c r="N16" s="25"/>
      <c r="O16" s="26"/>
    </row>
    <row r="17" spans="1:15" s="12" customFormat="1" ht="15.95" customHeight="1" x14ac:dyDescent="0.25">
      <c r="A17" s="60">
        <v>2</v>
      </c>
      <c r="B17" s="124" t="s">
        <v>47</v>
      </c>
      <c r="C17" s="125"/>
      <c r="D17" s="125"/>
      <c r="E17" s="125"/>
      <c r="F17" s="125"/>
      <c r="G17" s="125"/>
      <c r="H17" s="125"/>
      <c r="I17" s="125"/>
      <c r="J17" s="125"/>
      <c r="K17" s="126"/>
      <c r="M17" s="2"/>
      <c r="N17" s="25"/>
      <c r="O17" s="26"/>
    </row>
    <row r="18" spans="1:15" s="12" customFormat="1" ht="42.75" x14ac:dyDescent="0.25">
      <c r="A18" s="60"/>
      <c r="B18" s="29" t="s">
        <v>80</v>
      </c>
      <c r="C18" s="64"/>
      <c r="D18" s="29"/>
      <c r="E18" s="29"/>
      <c r="F18" s="29"/>
      <c r="G18" s="29"/>
      <c r="H18" s="29"/>
      <c r="I18" s="29"/>
      <c r="J18" s="29"/>
      <c r="K18" s="29"/>
      <c r="M18" s="2"/>
      <c r="N18" s="25"/>
      <c r="O18" s="26"/>
    </row>
    <row r="19" spans="1:15" s="12" customFormat="1" ht="15.95" customHeight="1" x14ac:dyDescent="0.25">
      <c r="A19" s="60"/>
      <c r="B19" s="31" t="s">
        <v>30</v>
      </c>
      <c r="C19" s="73">
        <v>5000000</v>
      </c>
      <c r="D19" s="53">
        <v>1</v>
      </c>
      <c r="E19" s="53">
        <v>1</v>
      </c>
      <c r="F19" s="54">
        <f>C19*D19*E19</f>
        <v>5000000</v>
      </c>
      <c r="G19" s="52">
        <v>5000000</v>
      </c>
      <c r="H19" s="53">
        <v>1</v>
      </c>
      <c r="I19" s="53">
        <v>1</v>
      </c>
      <c r="J19" s="54">
        <f>G19*H19*I19</f>
        <v>5000000</v>
      </c>
      <c r="K19" s="54">
        <f>J19-F19</f>
        <v>0</v>
      </c>
      <c r="M19" s="2"/>
      <c r="N19" s="25"/>
      <c r="O19" s="26"/>
    </row>
    <row r="20" spans="1:15" s="12" customFormat="1" ht="15.95" customHeight="1" x14ac:dyDescent="0.25">
      <c r="A20" s="60"/>
      <c r="B20" s="31" t="s">
        <v>31</v>
      </c>
      <c r="C20" s="73">
        <v>4000000</v>
      </c>
      <c r="D20" s="53">
        <v>2</v>
      </c>
      <c r="E20" s="53">
        <v>1</v>
      </c>
      <c r="F20" s="54">
        <f t="shared" ref="F20:F25" si="3">C20*D20*E20</f>
        <v>8000000</v>
      </c>
      <c r="G20" s="52">
        <v>4000000</v>
      </c>
      <c r="H20" s="53">
        <v>2</v>
      </c>
      <c r="I20" s="53">
        <v>1</v>
      </c>
      <c r="J20" s="54">
        <f t="shared" ref="J20:J25" si="4">G20*H20*I20</f>
        <v>8000000</v>
      </c>
      <c r="K20" s="54">
        <f t="shared" ref="K20:K25" si="5">J20-F20</f>
        <v>0</v>
      </c>
      <c r="M20" s="2"/>
      <c r="N20" s="25"/>
      <c r="O20" s="26"/>
    </row>
    <row r="21" spans="1:15" s="12" customFormat="1" ht="15.95" customHeight="1" x14ac:dyDescent="0.25">
      <c r="A21" s="60"/>
      <c r="B21" s="31" t="s">
        <v>32</v>
      </c>
      <c r="C21" s="73">
        <v>3000000</v>
      </c>
      <c r="D21" s="53">
        <v>2</v>
      </c>
      <c r="E21" s="53">
        <v>1</v>
      </c>
      <c r="F21" s="54">
        <f t="shared" si="3"/>
        <v>6000000</v>
      </c>
      <c r="G21" s="52">
        <v>3000000</v>
      </c>
      <c r="H21" s="53">
        <v>2</v>
      </c>
      <c r="I21" s="53">
        <v>1</v>
      </c>
      <c r="J21" s="54">
        <f t="shared" si="4"/>
        <v>6000000</v>
      </c>
      <c r="K21" s="54">
        <f t="shared" si="5"/>
        <v>0</v>
      </c>
      <c r="M21" s="2"/>
      <c r="N21" s="25"/>
      <c r="O21" s="26"/>
    </row>
    <row r="22" spans="1:15" s="12" customFormat="1" ht="15.95" customHeight="1" x14ac:dyDescent="0.25">
      <c r="A22" s="60"/>
      <c r="B22" s="31" t="s">
        <v>33</v>
      </c>
      <c r="C22" s="73">
        <v>2000000</v>
      </c>
      <c r="D22" s="53">
        <v>2</v>
      </c>
      <c r="E22" s="53">
        <v>1</v>
      </c>
      <c r="F22" s="54">
        <f t="shared" si="3"/>
        <v>4000000</v>
      </c>
      <c r="G22" s="52">
        <v>2000000</v>
      </c>
      <c r="H22" s="53">
        <v>2</v>
      </c>
      <c r="I22" s="53">
        <v>1</v>
      </c>
      <c r="J22" s="54">
        <f t="shared" si="4"/>
        <v>4000000</v>
      </c>
      <c r="K22" s="54">
        <f t="shared" si="5"/>
        <v>0</v>
      </c>
      <c r="M22" s="2"/>
      <c r="N22" s="25"/>
      <c r="O22" s="26"/>
    </row>
    <row r="23" spans="1:15" s="12" customFormat="1" ht="28.5" x14ac:dyDescent="0.25">
      <c r="A23" s="100"/>
      <c r="B23" s="29" t="s">
        <v>13</v>
      </c>
      <c r="C23" s="58"/>
      <c r="D23" s="33"/>
      <c r="E23" s="53"/>
      <c r="F23" s="54">
        <f t="shared" si="3"/>
        <v>0</v>
      </c>
      <c r="G23" s="52"/>
      <c r="H23" s="30"/>
      <c r="I23" s="53">
        <v>1</v>
      </c>
      <c r="J23" s="54">
        <f t="shared" si="4"/>
        <v>0</v>
      </c>
      <c r="K23" s="54">
        <f t="shared" si="5"/>
        <v>0</v>
      </c>
      <c r="M23" s="2"/>
      <c r="N23" s="25"/>
      <c r="O23" s="26"/>
    </row>
    <row r="24" spans="1:15" s="12" customFormat="1" ht="15.95" customHeight="1" x14ac:dyDescent="0.25">
      <c r="A24" s="60"/>
      <c r="B24" s="55" t="s">
        <v>35</v>
      </c>
      <c r="C24" s="59">
        <v>2000000</v>
      </c>
      <c r="D24" s="6">
        <v>4</v>
      </c>
      <c r="E24" s="53">
        <v>1</v>
      </c>
      <c r="F24" s="54">
        <f t="shared" si="3"/>
        <v>8000000</v>
      </c>
      <c r="G24" s="52">
        <f>C24</f>
        <v>2000000</v>
      </c>
      <c r="H24" s="6">
        <v>4</v>
      </c>
      <c r="I24" s="53">
        <v>1</v>
      </c>
      <c r="J24" s="54">
        <f t="shared" si="4"/>
        <v>8000000</v>
      </c>
      <c r="K24" s="54">
        <f t="shared" si="5"/>
        <v>0</v>
      </c>
      <c r="M24" s="2"/>
      <c r="N24" s="25"/>
      <c r="O24" s="26"/>
    </row>
    <row r="25" spans="1:15" s="12" customFormat="1" ht="15.95" customHeight="1" x14ac:dyDescent="0.25">
      <c r="A25" s="60"/>
      <c r="B25" s="55" t="s">
        <v>34</v>
      </c>
      <c r="C25" s="59">
        <v>1500000</v>
      </c>
      <c r="D25" s="6">
        <v>4</v>
      </c>
      <c r="E25" s="53">
        <v>1</v>
      </c>
      <c r="F25" s="54">
        <f t="shared" si="3"/>
        <v>6000000</v>
      </c>
      <c r="G25" s="52">
        <f>C25</f>
        <v>1500000</v>
      </c>
      <c r="H25" s="6">
        <v>4</v>
      </c>
      <c r="I25" s="53">
        <v>1</v>
      </c>
      <c r="J25" s="54">
        <f t="shared" si="4"/>
        <v>6000000</v>
      </c>
      <c r="K25" s="54">
        <f t="shared" si="5"/>
        <v>0</v>
      </c>
      <c r="M25" s="2"/>
      <c r="N25" s="25"/>
      <c r="O25" s="26"/>
    </row>
    <row r="26" spans="1:15" s="12" customFormat="1" ht="15.95" customHeight="1" x14ac:dyDescent="0.25">
      <c r="A26" s="60"/>
      <c r="B26" s="34" t="s">
        <v>46</v>
      </c>
      <c r="C26" s="117"/>
      <c r="D26" s="118"/>
      <c r="E26" s="119"/>
      <c r="F26" s="61">
        <f>SUM(F19:F25)</f>
        <v>37000000</v>
      </c>
      <c r="G26" s="61"/>
      <c r="H26" s="10"/>
      <c r="I26" s="62"/>
      <c r="J26" s="63">
        <f>SUM(J19:J25)</f>
        <v>37000000</v>
      </c>
      <c r="K26" s="63">
        <f>SUM(K23:K25)</f>
        <v>0</v>
      </c>
      <c r="M26" s="2"/>
      <c r="N26" s="25"/>
      <c r="O26" s="26"/>
    </row>
    <row r="27" spans="1:15" s="12" customFormat="1" ht="15.95" customHeight="1" x14ac:dyDescent="0.25">
      <c r="A27" s="60" t="s">
        <v>1</v>
      </c>
      <c r="B27" s="120" t="s">
        <v>39</v>
      </c>
      <c r="C27" s="121"/>
      <c r="D27" s="121"/>
      <c r="E27" s="121"/>
      <c r="F27" s="121"/>
      <c r="G27" s="121"/>
      <c r="H27" s="121"/>
      <c r="I27" s="121"/>
      <c r="J27" s="121"/>
      <c r="K27" s="122"/>
      <c r="M27" s="2"/>
      <c r="N27" s="25"/>
      <c r="O27" s="26"/>
    </row>
    <row r="28" spans="1:15" s="12" customFormat="1" ht="15.95" customHeight="1" x14ac:dyDescent="0.25">
      <c r="A28" s="34">
        <v>1</v>
      </c>
      <c r="B28" s="123" t="s">
        <v>41</v>
      </c>
      <c r="C28" s="123"/>
      <c r="D28" s="123"/>
      <c r="E28" s="123"/>
      <c r="F28" s="123"/>
      <c r="G28" s="123"/>
      <c r="H28" s="123"/>
      <c r="I28" s="123"/>
      <c r="J28" s="123"/>
      <c r="K28" s="65">
        <v>0.7</v>
      </c>
      <c r="L28" s="27"/>
      <c r="M28" s="2"/>
      <c r="N28" s="26"/>
      <c r="O28" s="26"/>
    </row>
    <row r="29" spans="1:15" s="12" customFormat="1" ht="42.75" x14ac:dyDescent="0.25">
      <c r="A29" s="55"/>
      <c r="B29" s="29" t="s">
        <v>80</v>
      </c>
      <c r="C29" s="64"/>
      <c r="D29" s="29"/>
      <c r="E29" s="29"/>
      <c r="F29" s="29"/>
      <c r="G29" s="29"/>
      <c r="H29" s="29"/>
      <c r="I29" s="33"/>
      <c r="J29" s="58"/>
      <c r="K29" s="58"/>
      <c r="M29" s="2"/>
      <c r="N29" s="26"/>
      <c r="O29" s="26"/>
    </row>
    <row r="30" spans="1:15" s="12" customFormat="1" ht="15.95" customHeight="1" x14ac:dyDescent="0.25">
      <c r="A30" s="55"/>
      <c r="B30" s="31" t="s">
        <v>30</v>
      </c>
      <c r="C30" s="72">
        <v>3500000</v>
      </c>
      <c r="D30" s="53">
        <v>1</v>
      </c>
      <c r="E30" s="53">
        <v>4</v>
      </c>
      <c r="F30" s="52">
        <f>C30*D30*E30</f>
        <v>14000000</v>
      </c>
      <c r="G30" s="52">
        <f>5000000*0.7</f>
        <v>3500000</v>
      </c>
      <c r="H30" s="53">
        <v>1</v>
      </c>
      <c r="I30" s="53">
        <v>16</v>
      </c>
      <c r="J30" s="66">
        <f>G30*H30*I30</f>
        <v>56000000</v>
      </c>
      <c r="K30" s="66">
        <f>J30-F30</f>
        <v>42000000</v>
      </c>
      <c r="M30" s="2"/>
      <c r="N30" s="26"/>
      <c r="O30" s="26"/>
    </row>
    <row r="31" spans="1:15" s="12" customFormat="1" ht="15.95" customHeight="1" x14ac:dyDescent="0.25">
      <c r="A31" s="55"/>
      <c r="B31" s="31" t="s">
        <v>31</v>
      </c>
      <c r="C31" s="72">
        <v>2500000</v>
      </c>
      <c r="D31" s="53">
        <v>1</v>
      </c>
      <c r="E31" s="53">
        <v>4</v>
      </c>
      <c r="F31" s="52">
        <f t="shared" ref="F31:F36" si="6">C31*D31*E31</f>
        <v>10000000</v>
      </c>
      <c r="G31" s="52">
        <f>4000000*0.7</f>
        <v>2800000</v>
      </c>
      <c r="H31" s="53">
        <v>2</v>
      </c>
      <c r="I31" s="53">
        <v>16</v>
      </c>
      <c r="J31" s="66">
        <f t="shared" ref="J31:J36" si="7">G31*H31*I31</f>
        <v>89600000</v>
      </c>
      <c r="K31" s="66">
        <f t="shared" ref="K31:K34" si="8">J31-F31</f>
        <v>79600000</v>
      </c>
      <c r="M31" s="2"/>
      <c r="N31" s="26"/>
      <c r="O31" s="26"/>
    </row>
    <row r="32" spans="1:15" s="12" customFormat="1" ht="15.95" customHeight="1" x14ac:dyDescent="0.25">
      <c r="A32" s="55"/>
      <c r="B32" s="31" t="s">
        <v>32</v>
      </c>
      <c r="C32" s="72">
        <v>1500000</v>
      </c>
      <c r="D32" s="53">
        <v>1</v>
      </c>
      <c r="E32" s="53">
        <v>4</v>
      </c>
      <c r="F32" s="52">
        <f t="shared" si="6"/>
        <v>6000000</v>
      </c>
      <c r="G32" s="52">
        <f>3000000*0.7</f>
        <v>2100000</v>
      </c>
      <c r="H32" s="53">
        <v>2</v>
      </c>
      <c r="I32" s="53">
        <v>16</v>
      </c>
      <c r="J32" s="66">
        <f t="shared" si="7"/>
        <v>67200000</v>
      </c>
      <c r="K32" s="66">
        <f t="shared" si="8"/>
        <v>61200000</v>
      </c>
      <c r="M32" s="2"/>
      <c r="N32" s="26"/>
      <c r="O32" s="26"/>
    </row>
    <row r="33" spans="1:15" s="12" customFormat="1" ht="15.95" customHeight="1" x14ac:dyDescent="0.25">
      <c r="A33" s="55"/>
      <c r="B33" s="31" t="s">
        <v>33</v>
      </c>
      <c r="C33" s="72">
        <v>1000000</v>
      </c>
      <c r="D33" s="53">
        <v>2</v>
      </c>
      <c r="E33" s="53">
        <v>4</v>
      </c>
      <c r="F33" s="52">
        <f t="shared" si="6"/>
        <v>8000000</v>
      </c>
      <c r="G33" s="52">
        <f>2000000*0.7</f>
        <v>1400000</v>
      </c>
      <c r="H33" s="53">
        <v>2</v>
      </c>
      <c r="I33" s="53">
        <v>16</v>
      </c>
      <c r="J33" s="66">
        <f t="shared" si="7"/>
        <v>44800000</v>
      </c>
      <c r="K33" s="66">
        <f t="shared" si="8"/>
        <v>36800000</v>
      </c>
      <c r="M33" s="2"/>
      <c r="N33" s="26"/>
      <c r="O33" s="26"/>
    </row>
    <row r="34" spans="1:15" s="12" customFormat="1" ht="15.95" customHeight="1" x14ac:dyDescent="0.25">
      <c r="A34" s="55"/>
      <c r="B34" s="58" t="s">
        <v>13</v>
      </c>
      <c r="C34" s="72"/>
      <c r="D34" s="33"/>
      <c r="E34" s="53"/>
      <c r="F34" s="52">
        <f t="shared" si="6"/>
        <v>0</v>
      </c>
      <c r="G34" s="52"/>
      <c r="H34" s="6"/>
      <c r="I34" s="53"/>
      <c r="J34" s="66">
        <f t="shared" si="7"/>
        <v>0</v>
      </c>
      <c r="K34" s="66">
        <f t="shared" si="8"/>
        <v>0</v>
      </c>
      <c r="L34" s="13"/>
      <c r="M34" s="2"/>
      <c r="N34" s="25"/>
      <c r="O34" s="26"/>
    </row>
    <row r="35" spans="1:15" s="12" customFormat="1" ht="15.95" customHeight="1" x14ac:dyDescent="0.25">
      <c r="A35" s="55"/>
      <c r="B35" s="55" t="s">
        <v>37</v>
      </c>
      <c r="C35" s="72">
        <f>C24*0.7</f>
        <v>1400000</v>
      </c>
      <c r="D35" s="6">
        <v>4</v>
      </c>
      <c r="E35" s="53">
        <v>4</v>
      </c>
      <c r="F35" s="52">
        <f t="shared" si="6"/>
        <v>22400000</v>
      </c>
      <c r="G35" s="52">
        <f>G24*0.7</f>
        <v>1400000</v>
      </c>
      <c r="H35" s="6">
        <v>4</v>
      </c>
      <c r="I35" s="53">
        <v>16</v>
      </c>
      <c r="J35" s="66">
        <f t="shared" si="7"/>
        <v>89600000</v>
      </c>
      <c r="K35" s="66">
        <f>J35-F35</f>
        <v>67200000</v>
      </c>
      <c r="L35" s="13"/>
      <c r="M35" s="2"/>
      <c r="N35" s="25"/>
      <c r="O35" s="26"/>
    </row>
    <row r="36" spans="1:15" s="12" customFormat="1" ht="15.95" customHeight="1" x14ac:dyDescent="0.25">
      <c r="A36" s="55"/>
      <c r="B36" s="55" t="s">
        <v>36</v>
      </c>
      <c r="C36" s="72">
        <f>C25*0.7</f>
        <v>1050000</v>
      </c>
      <c r="D36" s="6">
        <v>4</v>
      </c>
      <c r="E36" s="53">
        <v>4</v>
      </c>
      <c r="F36" s="52">
        <f t="shared" si="6"/>
        <v>16800000</v>
      </c>
      <c r="G36" s="52">
        <f>G25*0.7</f>
        <v>1050000</v>
      </c>
      <c r="H36" s="6">
        <v>4</v>
      </c>
      <c r="I36" s="53">
        <v>16</v>
      </c>
      <c r="J36" s="66">
        <f t="shared" si="7"/>
        <v>67200000</v>
      </c>
      <c r="K36" s="66">
        <f>J36-F36</f>
        <v>50400000</v>
      </c>
      <c r="L36" s="13"/>
      <c r="M36" s="2"/>
      <c r="N36" s="25"/>
      <c r="O36" s="26"/>
    </row>
    <row r="37" spans="1:15" s="12" customFormat="1" ht="15.95" customHeight="1" x14ac:dyDescent="0.25">
      <c r="A37" s="55"/>
      <c r="B37" s="34" t="s">
        <v>46</v>
      </c>
      <c r="C37" s="117"/>
      <c r="D37" s="118"/>
      <c r="E37" s="119"/>
      <c r="F37" s="61">
        <f>SUM(F30:F36)</f>
        <v>77200000</v>
      </c>
      <c r="G37" s="61"/>
      <c r="H37" s="61"/>
      <c r="I37" s="61"/>
      <c r="J37" s="61">
        <f>SUM(J30:J36)</f>
        <v>414400000</v>
      </c>
      <c r="K37" s="61">
        <f>SUM(K30:K36)</f>
        <v>337200000</v>
      </c>
      <c r="L37" s="13"/>
      <c r="M37" s="2"/>
      <c r="N37" s="25"/>
      <c r="O37" s="26"/>
    </row>
    <row r="38" spans="1:15" s="12" customFormat="1" ht="15.95" customHeight="1" x14ac:dyDescent="0.25">
      <c r="A38" s="60" t="s">
        <v>43</v>
      </c>
      <c r="B38" s="120" t="s">
        <v>45</v>
      </c>
      <c r="C38" s="121"/>
      <c r="D38" s="121"/>
      <c r="E38" s="121"/>
      <c r="F38" s="121"/>
      <c r="G38" s="121"/>
      <c r="H38" s="121"/>
      <c r="I38" s="121"/>
      <c r="J38" s="121"/>
      <c r="K38" s="122"/>
      <c r="L38" s="13"/>
      <c r="M38" s="2"/>
      <c r="N38" s="25"/>
      <c r="O38" s="26"/>
    </row>
    <row r="39" spans="1:15" s="12" customFormat="1" ht="15.95" customHeight="1" x14ac:dyDescent="0.25">
      <c r="A39" s="34">
        <v>1</v>
      </c>
      <c r="B39" s="123" t="s">
        <v>44</v>
      </c>
      <c r="C39" s="123"/>
      <c r="D39" s="123"/>
      <c r="E39" s="123"/>
      <c r="F39" s="123"/>
      <c r="G39" s="123"/>
      <c r="H39" s="123"/>
      <c r="I39" s="123"/>
      <c r="J39" s="123"/>
      <c r="K39" s="65">
        <v>0.5</v>
      </c>
      <c r="L39" s="13"/>
      <c r="M39" s="2"/>
      <c r="N39" s="25"/>
      <c r="O39" s="26"/>
    </row>
    <row r="40" spans="1:15" s="12" customFormat="1" ht="42.75" x14ac:dyDescent="0.25">
      <c r="A40" s="55"/>
      <c r="B40" s="29" t="s">
        <v>80</v>
      </c>
      <c r="C40" s="67"/>
      <c r="D40" s="29"/>
      <c r="E40" s="29"/>
      <c r="F40" s="29"/>
      <c r="G40" s="29"/>
      <c r="H40" s="29"/>
      <c r="I40" s="33"/>
      <c r="J40" s="58"/>
      <c r="K40" s="58"/>
      <c r="L40" s="13"/>
      <c r="M40" s="2"/>
      <c r="N40" s="25"/>
      <c r="O40" s="26"/>
    </row>
    <row r="41" spans="1:15" s="12" customFormat="1" ht="15.95" customHeight="1" x14ac:dyDescent="0.25">
      <c r="A41" s="55"/>
      <c r="B41" s="31" t="s">
        <v>30</v>
      </c>
      <c r="C41" s="52"/>
      <c r="D41" s="53"/>
      <c r="E41" s="53"/>
      <c r="F41" s="52"/>
      <c r="G41" s="52">
        <f>5000000*0.5</f>
        <v>2500000</v>
      </c>
      <c r="H41" s="53">
        <v>1</v>
      </c>
      <c r="I41" s="53">
        <v>71</v>
      </c>
      <c r="J41" s="66">
        <f>G41*H41*I41</f>
        <v>177500000</v>
      </c>
      <c r="K41" s="66">
        <f>J41-F41</f>
        <v>177500000</v>
      </c>
      <c r="L41" s="13"/>
      <c r="M41" s="2"/>
      <c r="N41" s="25"/>
      <c r="O41" s="26"/>
    </row>
    <row r="42" spans="1:15" s="12" customFormat="1" ht="15.95" customHeight="1" x14ac:dyDescent="0.25">
      <c r="A42" s="55"/>
      <c r="B42" s="31" t="s">
        <v>31</v>
      </c>
      <c r="C42" s="52"/>
      <c r="D42" s="53"/>
      <c r="E42" s="53"/>
      <c r="F42" s="52"/>
      <c r="G42" s="52">
        <f>4000000*0.5</f>
        <v>2000000</v>
      </c>
      <c r="H42" s="53">
        <v>2</v>
      </c>
      <c r="I42" s="53">
        <v>71</v>
      </c>
      <c r="J42" s="66">
        <f t="shared" ref="J42:J47" si="9">G42*H42*I42</f>
        <v>284000000</v>
      </c>
      <c r="K42" s="66">
        <f t="shared" ref="K42:K45" si="10">J42-F42</f>
        <v>284000000</v>
      </c>
      <c r="L42" s="13"/>
      <c r="M42" s="2"/>
      <c r="N42" s="25"/>
      <c r="O42" s="26"/>
    </row>
    <row r="43" spans="1:15" s="12" customFormat="1" ht="15.95" customHeight="1" x14ac:dyDescent="0.25">
      <c r="A43" s="55"/>
      <c r="B43" s="31" t="s">
        <v>32</v>
      </c>
      <c r="C43" s="52"/>
      <c r="D43" s="53"/>
      <c r="E43" s="53"/>
      <c r="F43" s="52"/>
      <c r="G43" s="52">
        <f>3000000*0.5</f>
        <v>1500000</v>
      </c>
      <c r="H43" s="53">
        <v>2</v>
      </c>
      <c r="I43" s="53">
        <v>71</v>
      </c>
      <c r="J43" s="66">
        <f t="shared" si="9"/>
        <v>213000000</v>
      </c>
      <c r="K43" s="66">
        <f t="shared" si="10"/>
        <v>213000000</v>
      </c>
      <c r="L43" s="13"/>
      <c r="M43" s="2"/>
      <c r="N43" s="25"/>
      <c r="O43" s="26"/>
    </row>
    <row r="44" spans="1:15" s="12" customFormat="1" ht="15.95" customHeight="1" x14ac:dyDescent="0.25">
      <c r="A44" s="55"/>
      <c r="B44" s="31" t="s">
        <v>33</v>
      </c>
      <c r="C44" s="52"/>
      <c r="D44" s="53"/>
      <c r="E44" s="53"/>
      <c r="F44" s="52"/>
      <c r="G44" s="52">
        <f>2000000*0.5</f>
        <v>1000000</v>
      </c>
      <c r="H44" s="53">
        <v>2</v>
      </c>
      <c r="I44" s="53">
        <v>71</v>
      </c>
      <c r="J44" s="66">
        <f t="shared" si="9"/>
        <v>142000000</v>
      </c>
      <c r="K44" s="66">
        <f t="shared" si="10"/>
        <v>142000000</v>
      </c>
      <c r="L44" s="13"/>
      <c r="M44" s="2"/>
      <c r="N44" s="25"/>
      <c r="O44" s="26"/>
    </row>
    <row r="45" spans="1:15" s="12" customFormat="1" ht="15.95" customHeight="1" x14ac:dyDescent="0.25">
      <c r="A45" s="55"/>
      <c r="B45" s="58" t="s">
        <v>13</v>
      </c>
      <c r="C45" s="58"/>
      <c r="D45" s="33"/>
      <c r="E45" s="53"/>
      <c r="F45" s="52">
        <f t="shared" ref="F45" si="11">C45*D45*E45</f>
        <v>0</v>
      </c>
      <c r="G45" s="52"/>
      <c r="H45" s="6"/>
      <c r="I45" s="53">
        <v>71</v>
      </c>
      <c r="J45" s="66">
        <f t="shared" si="9"/>
        <v>0</v>
      </c>
      <c r="K45" s="66">
        <f t="shared" si="10"/>
        <v>0</v>
      </c>
      <c r="L45" s="13"/>
      <c r="M45" s="2"/>
      <c r="N45" s="25"/>
      <c r="O45" s="26"/>
    </row>
    <row r="46" spans="1:15" s="12" customFormat="1" ht="15.95" customHeight="1" x14ac:dyDescent="0.25">
      <c r="A46" s="55"/>
      <c r="B46" s="55" t="s">
        <v>37</v>
      </c>
      <c r="C46" s="59"/>
      <c r="D46" s="6"/>
      <c r="E46" s="53"/>
      <c r="F46" s="52"/>
      <c r="G46" s="52">
        <f>G24*0.5</f>
        <v>1000000</v>
      </c>
      <c r="H46" s="6">
        <v>4</v>
      </c>
      <c r="I46" s="53">
        <v>71</v>
      </c>
      <c r="J46" s="66">
        <f t="shared" si="9"/>
        <v>284000000</v>
      </c>
      <c r="K46" s="66">
        <f>J46-F46</f>
        <v>284000000</v>
      </c>
      <c r="L46" s="13"/>
      <c r="M46" s="2"/>
      <c r="N46" s="25"/>
      <c r="O46" s="26"/>
    </row>
    <row r="47" spans="1:15" s="12" customFormat="1" ht="15.95" customHeight="1" x14ac:dyDescent="0.25">
      <c r="A47" s="55"/>
      <c r="B47" s="55" t="s">
        <v>36</v>
      </c>
      <c r="C47" s="59"/>
      <c r="D47" s="6"/>
      <c r="E47" s="53"/>
      <c r="F47" s="52"/>
      <c r="G47" s="52">
        <f>G25*0.5</f>
        <v>750000</v>
      </c>
      <c r="H47" s="6">
        <v>4</v>
      </c>
      <c r="I47" s="53">
        <v>71</v>
      </c>
      <c r="J47" s="66">
        <f t="shared" si="9"/>
        <v>213000000</v>
      </c>
      <c r="K47" s="66">
        <f>J47-F47</f>
        <v>213000000</v>
      </c>
      <c r="L47" s="13"/>
      <c r="M47" s="2"/>
      <c r="N47" s="25"/>
      <c r="O47" s="26"/>
    </row>
    <row r="48" spans="1:15" s="12" customFormat="1" ht="15.95" customHeight="1" x14ac:dyDescent="0.25">
      <c r="A48" s="55"/>
      <c r="B48" s="34" t="s">
        <v>46</v>
      </c>
      <c r="C48" s="117"/>
      <c r="D48" s="118"/>
      <c r="E48" s="119"/>
      <c r="F48" s="61">
        <f>SUM(F41:F47)</f>
        <v>0</v>
      </c>
      <c r="G48" s="61"/>
      <c r="H48" s="61"/>
      <c r="I48" s="61"/>
      <c r="J48" s="61">
        <f>SUM(J41:J47)</f>
        <v>1313500000</v>
      </c>
      <c r="K48" s="61">
        <f t="shared" ref="K48" si="12">SUM(K41:K47)</f>
        <v>1313500000</v>
      </c>
      <c r="L48" s="13"/>
      <c r="M48" s="2"/>
      <c r="N48" s="25"/>
      <c r="O48" s="26"/>
    </row>
    <row r="49" spans="1:22" s="14" customFormat="1" ht="24" customHeight="1" x14ac:dyDescent="0.2">
      <c r="A49" s="68"/>
      <c r="B49" s="116" t="s">
        <v>53</v>
      </c>
      <c r="C49" s="116"/>
      <c r="D49" s="116"/>
      <c r="E49" s="116"/>
      <c r="F49" s="69"/>
      <c r="G49" s="115"/>
      <c r="H49" s="115"/>
      <c r="I49" s="115"/>
      <c r="J49" s="70">
        <f>J48+J37+J26+J16</f>
        <v>1801900000</v>
      </c>
      <c r="K49" s="70">
        <f>K48+K37+K26</f>
        <v>1650700000</v>
      </c>
    </row>
    <row r="51" spans="1:22" ht="17.25" customHeight="1" x14ac:dyDescent="0.25">
      <c r="B51" s="114" t="s">
        <v>97</v>
      </c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22" ht="17.25" customHeight="1" x14ac:dyDescent="0.25">
      <c r="B52" s="11" t="s">
        <v>82</v>
      </c>
      <c r="C52" s="98"/>
      <c r="D52" s="98"/>
      <c r="E52" s="98"/>
      <c r="F52" s="104">
        <f>J26*2</f>
        <v>74000000</v>
      </c>
      <c r="G52" s="98" t="s">
        <v>85</v>
      </c>
      <c r="H52" s="98"/>
      <c r="I52" s="98"/>
      <c r="J52" s="98"/>
      <c r="K52" s="98"/>
    </row>
    <row r="53" spans="1:22" ht="18.75" customHeight="1" x14ac:dyDescent="0.25">
      <c r="B53" s="11" t="s">
        <v>83</v>
      </c>
      <c r="C53" s="15"/>
      <c r="D53" s="15"/>
      <c r="E53" s="15"/>
      <c r="F53" s="105">
        <f>J37/8</f>
        <v>51800000</v>
      </c>
      <c r="G53" s="98" t="s">
        <v>85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8.75" customHeight="1" x14ac:dyDescent="0.25">
      <c r="B54" s="11" t="s">
        <v>84</v>
      </c>
      <c r="D54" s="71"/>
      <c r="E54" s="71"/>
      <c r="F54" s="106">
        <f>J48/71</f>
        <v>18500000</v>
      </c>
      <c r="G54" s="107" t="s">
        <v>85</v>
      </c>
    </row>
  </sheetData>
  <mergeCells count="18">
    <mergeCell ref="A1:K1"/>
    <mergeCell ref="A2:K2"/>
    <mergeCell ref="C4:F4"/>
    <mergeCell ref="G4:J4"/>
    <mergeCell ref="B7:K7"/>
    <mergeCell ref="B6:K6"/>
    <mergeCell ref="B51:K51"/>
    <mergeCell ref="G49:I49"/>
    <mergeCell ref="B49:E49"/>
    <mergeCell ref="C16:E16"/>
    <mergeCell ref="C48:E48"/>
    <mergeCell ref="B38:K38"/>
    <mergeCell ref="B39:J39"/>
    <mergeCell ref="B27:K27"/>
    <mergeCell ref="B17:K17"/>
    <mergeCell ref="B28:J28"/>
    <mergeCell ref="C26:E26"/>
    <mergeCell ref="C37:E37"/>
  </mergeCells>
  <pageMargins left="0" right="0" top="0.39370078740157499" bottom="0.31" header="0.31496062992126" footer="0.3149606299212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topLeftCell="A41" zoomScaleNormal="100" workbookViewId="0">
      <selection sqref="A1:Z60"/>
    </sheetView>
  </sheetViews>
  <sheetFormatPr defaultRowHeight="15.75" x14ac:dyDescent="0.25"/>
  <cols>
    <col min="1" max="1" width="3.5703125" style="11" customWidth="1"/>
    <col min="2" max="2" width="22.85546875" style="11" customWidth="1"/>
    <col min="3" max="3" width="3.7109375" style="11" customWidth="1"/>
    <col min="4" max="4" width="3.140625" style="38" customWidth="1"/>
    <col min="5" max="5" width="3.140625" style="11" customWidth="1"/>
    <col min="6" max="6" width="3.42578125" style="11" customWidth="1"/>
    <col min="7" max="7" width="2.7109375" style="11" customWidth="1"/>
    <col min="8" max="8" width="3.7109375" style="11" customWidth="1"/>
    <col min="9" max="9" width="3.85546875" style="11" customWidth="1"/>
    <col min="10" max="10" width="3.140625" style="11" customWidth="1"/>
    <col min="11" max="12" width="3.7109375" style="11" customWidth="1"/>
    <col min="13" max="13" width="3.85546875" style="11" customWidth="1"/>
    <col min="14" max="14" width="8.85546875" style="39" customWidth="1"/>
    <col min="15" max="16" width="3.5703125" style="39" customWidth="1"/>
    <col min="17" max="17" width="5" style="39" customWidth="1"/>
    <col min="18" max="18" width="3.28515625" style="39" customWidth="1"/>
    <col min="19" max="19" width="3.42578125" style="39" customWidth="1"/>
    <col min="20" max="20" width="5.140625" style="39" customWidth="1"/>
    <col min="21" max="21" width="2.5703125" style="39" customWidth="1"/>
    <col min="22" max="22" width="3.5703125" style="39" customWidth="1"/>
    <col min="23" max="23" width="5.140625" style="39" customWidth="1"/>
    <col min="24" max="24" width="12.5703125" style="11" customWidth="1"/>
    <col min="25" max="25" width="13.28515625" style="11" customWidth="1"/>
    <col min="26" max="26" width="5.7109375" style="12" customWidth="1"/>
    <col min="27" max="27" width="9.140625" style="12"/>
    <col min="28" max="16384" width="9.140625" style="11"/>
  </cols>
  <sheetData>
    <row r="1" spans="1:29" x14ac:dyDescent="0.25">
      <c r="A1" s="127" t="s">
        <v>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9" ht="26.25" customHeight="1" x14ac:dyDescent="0.25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9" x14ac:dyDescent="0.25">
      <c r="A3" s="32"/>
      <c r="B3" s="40"/>
      <c r="C3" s="32"/>
      <c r="D3" s="41"/>
      <c r="E3" s="32"/>
      <c r="F3" s="32"/>
      <c r="G3" s="32"/>
      <c r="H3" s="32"/>
      <c r="I3" s="32"/>
      <c r="J3" s="32"/>
      <c r="K3" s="32"/>
      <c r="L3" s="32"/>
      <c r="M3" s="32"/>
      <c r="N3" s="42"/>
      <c r="O3" s="42"/>
      <c r="P3" s="42"/>
      <c r="Q3" s="42"/>
      <c r="R3" s="42"/>
      <c r="S3" s="42"/>
      <c r="T3" s="135"/>
      <c r="U3" s="135"/>
      <c r="V3" s="135"/>
      <c r="W3" s="135"/>
      <c r="X3" s="135"/>
      <c r="Y3" s="43"/>
      <c r="Z3" s="43"/>
    </row>
    <row r="4" spans="1:29" ht="47.25" customHeight="1" x14ac:dyDescent="0.25">
      <c r="A4" s="28" t="s">
        <v>0</v>
      </c>
      <c r="B4" s="29" t="s">
        <v>48</v>
      </c>
      <c r="C4" s="130" t="s">
        <v>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 t="s">
        <v>3</v>
      </c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5" t="s">
        <v>24</v>
      </c>
      <c r="Z4" s="5" t="s">
        <v>27</v>
      </c>
    </row>
    <row r="5" spans="1:29" x14ac:dyDescent="0.25">
      <c r="A5" s="30">
        <v>1</v>
      </c>
      <c r="B5" s="138" t="s">
        <v>26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4"/>
      <c r="O5" s="6"/>
      <c r="P5" s="6"/>
      <c r="Q5" s="6"/>
      <c r="R5" s="6"/>
      <c r="S5" s="6"/>
      <c r="T5" s="6"/>
      <c r="U5" s="6"/>
      <c r="V5" s="6"/>
      <c r="W5" s="6"/>
      <c r="X5" s="9"/>
      <c r="Y5" s="9"/>
      <c r="Z5" s="6"/>
      <c r="AA5" s="2"/>
      <c r="AB5" s="25"/>
      <c r="AC5" s="32"/>
    </row>
    <row r="6" spans="1:29" x14ac:dyDescent="0.25">
      <c r="A6" s="30"/>
      <c r="B6" s="112" t="s">
        <v>91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>
        <v>220000</v>
      </c>
      <c r="O6" s="6" t="s">
        <v>4</v>
      </c>
      <c r="P6" s="6">
        <v>3</v>
      </c>
      <c r="Q6" s="6" t="s">
        <v>50</v>
      </c>
      <c r="R6" s="6" t="s">
        <v>4</v>
      </c>
      <c r="S6" s="6">
        <v>1</v>
      </c>
      <c r="T6" s="6" t="s">
        <v>5</v>
      </c>
      <c r="U6" s="6" t="s">
        <v>4</v>
      </c>
      <c r="V6" s="6">
        <v>2</v>
      </c>
      <c r="W6" s="6" t="s">
        <v>9</v>
      </c>
      <c r="X6" s="102">
        <f t="shared" ref="X6:X8" si="0">N6*P6*S6*V6</f>
        <v>1320000</v>
      </c>
      <c r="Y6" s="102">
        <f t="shared" ref="Y6:Y8" si="1">X6-M6</f>
        <v>1320000</v>
      </c>
      <c r="Z6" s="6"/>
      <c r="AA6" s="2"/>
      <c r="AB6" s="25"/>
      <c r="AC6" s="32"/>
    </row>
    <row r="7" spans="1:29" x14ac:dyDescent="0.25">
      <c r="A7" s="30"/>
      <c r="B7" s="112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>
        <v>170000</v>
      </c>
      <c r="O7" s="6" t="s">
        <v>4</v>
      </c>
      <c r="P7" s="6">
        <v>3</v>
      </c>
      <c r="Q7" s="6" t="s">
        <v>50</v>
      </c>
      <c r="R7" s="6" t="s">
        <v>4</v>
      </c>
      <c r="S7" s="6">
        <v>2</v>
      </c>
      <c r="T7" s="6" t="s">
        <v>5</v>
      </c>
      <c r="U7" s="6" t="s">
        <v>4</v>
      </c>
      <c r="V7" s="6">
        <v>2</v>
      </c>
      <c r="W7" s="6" t="s">
        <v>9</v>
      </c>
      <c r="X7" s="102">
        <f t="shared" si="0"/>
        <v>2040000</v>
      </c>
      <c r="Y7" s="102">
        <f t="shared" si="1"/>
        <v>2040000</v>
      </c>
      <c r="Z7" s="6"/>
      <c r="AA7" s="2"/>
      <c r="AB7" s="25"/>
      <c r="AC7" s="32"/>
    </row>
    <row r="8" spans="1:29" x14ac:dyDescent="0.25">
      <c r="A8" s="30"/>
      <c r="B8" s="112" t="s">
        <v>92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150000</v>
      </c>
      <c r="O8" s="6" t="s">
        <v>4</v>
      </c>
      <c r="P8" s="6">
        <v>3</v>
      </c>
      <c r="Q8" s="6" t="s">
        <v>50</v>
      </c>
      <c r="R8" s="6" t="s">
        <v>4</v>
      </c>
      <c r="S8" s="6">
        <v>2</v>
      </c>
      <c r="T8" s="6" t="s">
        <v>5</v>
      </c>
      <c r="U8" s="6" t="s">
        <v>4</v>
      </c>
      <c r="V8" s="6">
        <v>2</v>
      </c>
      <c r="W8" s="6" t="s">
        <v>9</v>
      </c>
      <c r="X8" s="102">
        <f t="shared" si="0"/>
        <v>1800000</v>
      </c>
      <c r="Y8" s="102">
        <f t="shared" si="1"/>
        <v>1800000</v>
      </c>
      <c r="Z8" s="6"/>
      <c r="AA8" s="2"/>
      <c r="AB8" s="25"/>
      <c r="AC8" s="32"/>
    </row>
    <row r="9" spans="1:29" x14ac:dyDescent="0.25">
      <c r="A9" s="33">
        <v>2</v>
      </c>
      <c r="B9" s="138" t="s">
        <v>25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  <c r="N9" s="102"/>
      <c r="O9" s="6"/>
      <c r="P9" s="6"/>
      <c r="Q9" s="6"/>
      <c r="R9" s="6"/>
      <c r="S9" s="6"/>
      <c r="T9" s="6"/>
      <c r="U9" s="6"/>
      <c r="V9" s="6"/>
      <c r="W9" s="6"/>
      <c r="X9" s="9"/>
      <c r="Y9" s="9"/>
      <c r="Z9" s="6"/>
      <c r="AA9" s="2"/>
      <c r="AB9" s="25"/>
      <c r="AC9" s="32"/>
    </row>
    <row r="10" spans="1:29" x14ac:dyDescent="0.25">
      <c r="A10" s="33"/>
      <c r="B10" s="112" t="s">
        <v>93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102">
        <v>150000</v>
      </c>
      <c r="O10" s="6" t="s">
        <v>4</v>
      </c>
      <c r="P10" s="6">
        <v>3</v>
      </c>
      <c r="Q10" s="6" t="s">
        <v>50</v>
      </c>
      <c r="R10" s="6" t="s">
        <v>4</v>
      </c>
      <c r="S10" s="6">
        <v>1</v>
      </c>
      <c r="T10" s="6" t="s">
        <v>5</v>
      </c>
      <c r="U10" s="6" t="s">
        <v>4</v>
      </c>
      <c r="V10" s="6">
        <v>2</v>
      </c>
      <c r="W10" s="6" t="s">
        <v>9</v>
      </c>
      <c r="X10" s="102">
        <f t="shared" ref="X10:X12" si="2">N10*P10*S10*V10</f>
        <v>900000</v>
      </c>
      <c r="Y10" s="102">
        <f t="shared" ref="Y10:Y12" si="3">X10-M10</f>
        <v>900000</v>
      </c>
      <c r="Z10" s="6"/>
      <c r="AA10" s="2"/>
      <c r="AB10" s="25"/>
      <c r="AC10" s="32"/>
    </row>
    <row r="11" spans="1:29" x14ac:dyDescent="0.25">
      <c r="A11" s="33"/>
      <c r="B11" s="112" t="s">
        <v>95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02">
        <v>120000</v>
      </c>
      <c r="O11" s="6" t="s">
        <v>4</v>
      </c>
      <c r="P11" s="6">
        <v>3</v>
      </c>
      <c r="Q11" s="6" t="s">
        <v>50</v>
      </c>
      <c r="R11" s="6" t="s">
        <v>4</v>
      </c>
      <c r="S11" s="6">
        <v>1</v>
      </c>
      <c r="T11" s="6" t="s">
        <v>5</v>
      </c>
      <c r="U11" s="6" t="s">
        <v>4</v>
      </c>
      <c r="V11" s="6">
        <v>2</v>
      </c>
      <c r="W11" s="6" t="s">
        <v>9</v>
      </c>
      <c r="X11" s="102">
        <f t="shared" si="2"/>
        <v>720000</v>
      </c>
      <c r="Y11" s="102">
        <f t="shared" si="3"/>
        <v>720000</v>
      </c>
      <c r="Z11" s="6"/>
      <c r="AA11" s="2"/>
      <c r="AB11" s="25"/>
      <c r="AC11" s="32"/>
    </row>
    <row r="12" spans="1:29" x14ac:dyDescent="0.25">
      <c r="A12" s="33"/>
      <c r="B12" s="112" t="s">
        <v>92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02">
        <v>100000</v>
      </c>
      <c r="O12" s="6" t="s">
        <v>4</v>
      </c>
      <c r="P12" s="6">
        <v>3</v>
      </c>
      <c r="Q12" s="6" t="s">
        <v>50</v>
      </c>
      <c r="R12" s="6" t="s">
        <v>4</v>
      </c>
      <c r="S12" s="6">
        <v>1</v>
      </c>
      <c r="T12" s="6" t="s">
        <v>5</v>
      </c>
      <c r="U12" s="6" t="s">
        <v>4</v>
      </c>
      <c r="V12" s="6">
        <v>2</v>
      </c>
      <c r="W12" s="6" t="s">
        <v>9</v>
      </c>
      <c r="X12" s="102">
        <f t="shared" si="2"/>
        <v>600000</v>
      </c>
      <c r="Y12" s="102">
        <f t="shared" si="3"/>
        <v>600000</v>
      </c>
      <c r="Z12" s="6"/>
      <c r="AA12" s="2"/>
      <c r="AB12" s="25"/>
      <c r="AC12" s="32"/>
    </row>
    <row r="13" spans="1:29" x14ac:dyDescent="0.25">
      <c r="A13" s="30">
        <v>3</v>
      </c>
      <c r="B13" s="31" t="s">
        <v>96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2"/>
      <c r="O13" s="6"/>
      <c r="P13" s="6"/>
      <c r="Q13" s="6"/>
      <c r="R13" s="6"/>
      <c r="S13" s="6"/>
      <c r="T13" s="6"/>
      <c r="U13" s="6"/>
      <c r="V13" s="6"/>
      <c r="W13" s="6"/>
      <c r="X13" s="9"/>
      <c r="Y13" s="9"/>
      <c r="Z13" s="7"/>
      <c r="AA13" s="2"/>
      <c r="AB13" s="25"/>
      <c r="AC13" s="32"/>
    </row>
    <row r="14" spans="1:29" x14ac:dyDescent="0.25">
      <c r="A14" s="30"/>
      <c r="B14" s="112" t="s">
        <v>91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>
        <v>600000</v>
      </c>
      <c r="O14" s="6" t="s">
        <v>4</v>
      </c>
      <c r="P14" s="6">
        <v>3</v>
      </c>
      <c r="Q14" s="6" t="s">
        <v>50</v>
      </c>
      <c r="R14" s="6" t="s">
        <v>4</v>
      </c>
      <c r="S14" s="6">
        <v>1</v>
      </c>
      <c r="T14" s="6" t="s">
        <v>5</v>
      </c>
      <c r="U14" s="6" t="s">
        <v>4</v>
      </c>
      <c r="V14" s="6">
        <v>2</v>
      </c>
      <c r="W14" s="6" t="s">
        <v>9</v>
      </c>
      <c r="X14" s="102">
        <f t="shared" ref="X14:X16" si="4">N14*P14*S14*V14</f>
        <v>3600000</v>
      </c>
      <c r="Y14" s="102">
        <f t="shared" ref="Y14:Y16" si="5">X14-M14</f>
        <v>3600000</v>
      </c>
      <c r="Z14" s="7"/>
      <c r="AA14" s="2"/>
      <c r="AB14" s="25"/>
      <c r="AC14" s="32"/>
    </row>
    <row r="15" spans="1:29" x14ac:dyDescent="0.25">
      <c r="A15" s="30"/>
      <c r="B15" s="112" t="s">
        <v>94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>
        <v>500000</v>
      </c>
      <c r="O15" s="6" t="s">
        <v>4</v>
      </c>
      <c r="P15" s="6">
        <v>3</v>
      </c>
      <c r="Q15" s="6" t="s">
        <v>50</v>
      </c>
      <c r="R15" s="6" t="s">
        <v>4</v>
      </c>
      <c r="S15" s="6">
        <v>1</v>
      </c>
      <c r="T15" s="6" t="s">
        <v>5</v>
      </c>
      <c r="U15" s="6" t="s">
        <v>4</v>
      </c>
      <c r="V15" s="6">
        <v>2</v>
      </c>
      <c r="W15" s="6" t="s">
        <v>9</v>
      </c>
      <c r="X15" s="102">
        <f t="shared" si="4"/>
        <v>3000000</v>
      </c>
      <c r="Y15" s="102">
        <f t="shared" si="5"/>
        <v>3000000</v>
      </c>
      <c r="Z15" s="7"/>
      <c r="AA15" s="2"/>
      <c r="AB15" s="25"/>
      <c r="AC15" s="32"/>
    </row>
    <row r="16" spans="1:29" x14ac:dyDescent="0.25">
      <c r="A16" s="30"/>
      <c r="B16" s="112" t="s">
        <v>92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>
        <v>400000</v>
      </c>
      <c r="O16" s="6" t="s">
        <v>4</v>
      </c>
      <c r="P16" s="6">
        <v>3</v>
      </c>
      <c r="Q16" s="6" t="s">
        <v>50</v>
      </c>
      <c r="R16" s="6" t="s">
        <v>4</v>
      </c>
      <c r="S16" s="6">
        <v>3</v>
      </c>
      <c r="T16" s="6" t="s">
        <v>5</v>
      </c>
      <c r="U16" s="6" t="s">
        <v>4</v>
      </c>
      <c r="V16" s="6">
        <v>2</v>
      </c>
      <c r="W16" s="6" t="s">
        <v>9</v>
      </c>
      <c r="X16" s="102">
        <f t="shared" si="4"/>
        <v>7200000</v>
      </c>
      <c r="Y16" s="102">
        <f t="shared" si="5"/>
        <v>7200000</v>
      </c>
      <c r="Z16" s="7"/>
      <c r="AA16" s="2"/>
      <c r="AB16" s="25"/>
      <c r="AC16" s="32"/>
    </row>
    <row r="17" spans="1:29" x14ac:dyDescent="0.25">
      <c r="A17" s="30">
        <v>4</v>
      </c>
      <c r="B17" s="31" t="s">
        <v>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2">
        <v>300000</v>
      </c>
      <c r="O17" s="6" t="s">
        <v>4</v>
      </c>
      <c r="P17" s="6">
        <v>3</v>
      </c>
      <c r="Q17" s="6" t="s">
        <v>50</v>
      </c>
      <c r="R17" s="6" t="s">
        <v>4</v>
      </c>
      <c r="S17" s="6">
        <v>1</v>
      </c>
      <c r="T17" s="6" t="s">
        <v>5</v>
      </c>
      <c r="U17" s="6" t="s">
        <v>4</v>
      </c>
      <c r="V17" s="6">
        <v>2</v>
      </c>
      <c r="W17" s="6" t="s">
        <v>9</v>
      </c>
      <c r="X17" s="9">
        <f t="shared" ref="X17:X19" si="6">N17*P17*S17*V17</f>
        <v>1800000</v>
      </c>
      <c r="Y17" s="9">
        <f t="shared" ref="Y17:Y19" si="7">X17-M17</f>
        <v>1800000</v>
      </c>
      <c r="Z17" s="6"/>
      <c r="AA17" s="2"/>
      <c r="AB17" s="25"/>
      <c r="AC17" s="32"/>
    </row>
    <row r="18" spans="1:29" ht="14.25" customHeight="1" x14ac:dyDescent="0.25">
      <c r="A18" s="30">
        <v>5</v>
      </c>
      <c r="B18" s="31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2">
        <v>100000</v>
      </c>
      <c r="O18" s="6" t="s">
        <v>4</v>
      </c>
      <c r="P18" s="6">
        <v>3</v>
      </c>
      <c r="Q18" s="6" t="s">
        <v>50</v>
      </c>
      <c r="R18" s="6" t="s">
        <v>4</v>
      </c>
      <c r="S18" s="6">
        <v>10</v>
      </c>
      <c r="T18" s="6" t="s">
        <v>5</v>
      </c>
      <c r="U18" s="6" t="s">
        <v>4</v>
      </c>
      <c r="V18" s="6">
        <v>2</v>
      </c>
      <c r="W18" s="6" t="s">
        <v>9</v>
      </c>
      <c r="X18" s="9">
        <f t="shared" si="6"/>
        <v>6000000</v>
      </c>
      <c r="Y18" s="9">
        <f t="shared" si="7"/>
        <v>6000000</v>
      </c>
      <c r="Z18" s="6"/>
      <c r="AA18" s="2"/>
      <c r="AB18" s="25"/>
      <c r="AC18" s="32"/>
    </row>
    <row r="19" spans="1:29" ht="18.75" customHeight="1" x14ac:dyDescent="0.25">
      <c r="A19" s="30">
        <v>6</v>
      </c>
      <c r="B19" s="31" t="s">
        <v>49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2">
        <v>500000</v>
      </c>
      <c r="O19" s="6" t="s">
        <v>4</v>
      </c>
      <c r="P19" s="6">
        <v>3</v>
      </c>
      <c r="Q19" s="6" t="s">
        <v>50</v>
      </c>
      <c r="R19" s="6" t="s">
        <v>4</v>
      </c>
      <c r="S19" s="6">
        <v>1</v>
      </c>
      <c r="T19" s="6" t="s">
        <v>5</v>
      </c>
      <c r="U19" s="6" t="s">
        <v>4</v>
      </c>
      <c r="V19" s="6">
        <v>2</v>
      </c>
      <c r="W19" s="6" t="s">
        <v>9</v>
      </c>
      <c r="X19" s="9">
        <f t="shared" si="6"/>
        <v>3000000</v>
      </c>
      <c r="Y19" s="9">
        <f t="shared" si="7"/>
        <v>3000000</v>
      </c>
      <c r="Z19" s="6"/>
      <c r="AA19" s="2"/>
      <c r="AB19" s="25"/>
      <c r="AC19" s="32"/>
    </row>
    <row r="20" spans="1:29" ht="18" customHeight="1" x14ac:dyDescent="0.25">
      <c r="A20" s="34"/>
      <c r="B20" s="5" t="s">
        <v>6</v>
      </c>
      <c r="C20" s="133"/>
      <c r="D20" s="133"/>
      <c r="E20" s="133"/>
      <c r="F20" s="133"/>
      <c r="G20" s="9"/>
      <c r="H20" s="133"/>
      <c r="I20" s="133"/>
      <c r="J20" s="133"/>
      <c r="K20" s="133"/>
      <c r="L20" s="133"/>
      <c r="M20" s="4"/>
      <c r="N20" s="4"/>
      <c r="O20" s="9"/>
      <c r="P20" s="133"/>
      <c r="Q20" s="133"/>
      <c r="R20" s="9"/>
      <c r="S20" s="134"/>
      <c r="T20" s="134"/>
      <c r="U20" s="134"/>
      <c r="V20" s="134"/>
      <c r="W20" s="134"/>
      <c r="X20" s="35">
        <f>SUM(X5:X19)</f>
        <v>31980000</v>
      </c>
      <c r="Y20" s="35">
        <f>SUM(Y5:Y19)</f>
        <v>31980000</v>
      </c>
      <c r="Z20" s="8"/>
      <c r="AA20" s="2"/>
      <c r="AB20" s="25"/>
      <c r="AC20" s="32"/>
    </row>
    <row r="21" spans="1:29" ht="28.5" x14ac:dyDescent="0.25">
      <c r="A21" s="36" t="s">
        <v>1</v>
      </c>
      <c r="B21" s="5" t="s">
        <v>29</v>
      </c>
      <c r="C21" s="130" t="s">
        <v>2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 t="s">
        <v>28</v>
      </c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46"/>
      <c r="Z21" s="47"/>
    </row>
    <row r="22" spans="1:29" x14ac:dyDescent="0.25">
      <c r="A22" s="30">
        <v>1</v>
      </c>
      <c r="B22" s="138" t="s">
        <v>26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  <c r="N22" s="4"/>
      <c r="O22" s="6"/>
      <c r="P22" s="6"/>
      <c r="Q22" s="6"/>
      <c r="R22" s="6"/>
      <c r="S22" s="6"/>
      <c r="T22" s="6"/>
      <c r="U22" s="6"/>
      <c r="V22" s="6"/>
      <c r="W22" s="6"/>
      <c r="X22" s="102"/>
      <c r="Y22" s="102"/>
      <c r="Z22" s="10"/>
    </row>
    <row r="23" spans="1:29" x14ac:dyDescent="0.25">
      <c r="A23" s="30"/>
      <c r="B23" s="112" t="s">
        <v>91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>
        <f>N6*0.7</f>
        <v>154000</v>
      </c>
      <c r="O23" s="10" t="s">
        <v>4</v>
      </c>
      <c r="P23" s="10">
        <v>3</v>
      </c>
      <c r="Q23" s="10" t="s">
        <v>50</v>
      </c>
      <c r="R23" s="10" t="s">
        <v>4</v>
      </c>
      <c r="S23" s="10">
        <v>1</v>
      </c>
      <c r="T23" s="10" t="s">
        <v>5</v>
      </c>
      <c r="U23" s="10" t="s">
        <v>4</v>
      </c>
      <c r="V23" s="10">
        <v>16</v>
      </c>
      <c r="W23" s="10" t="s">
        <v>9</v>
      </c>
      <c r="X23" s="102">
        <f t="shared" ref="X23:X25" si="8">N23*P23*S23*V23</f>
        <v>7392000</v>
      </c>
      <c r="Y23" s="102">
        <f t="shared" ref="Y23:Y25" si="9">X23-M23</f>
        <v>7392000</v>
      </c>
      <c r="Z23" s="10"/>
    </row>
    <row r="24" spans="1:29" x14ac:dyDescent="0.25">
      <c r="A24" s="30"/>
      <c r="B24" s="112" t="s">
        <v>94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>
        <f t="shared" ref="N24:N36" si="10">N7*0.7</f>
        <v>118999.99999999999</v>
      </c>
      <c r="O24" s="10" t="s">
        <v>4</v>
      </c>
      <c r="P24" s="10">
        <v>3</v>
      </c>
      <c r="Q24" s="10" t="s">
        <v>50</v>
      </c>
      <c r="R24" s="10" t="s">
        <v>4</v>
      </c>
      <c r="S24" s="10">
        <v>2</v>
      </c>
      <c r="T24" s="10" t="s">
        <v>5</v>
      </c>
      <c r="U24" s="10" t="s">
        <v>4</v>
      </c>
      <c r="V24" s="10">
        <v>16</v>
      </c>
      <c r="W24" s="10" t="s">
        <v>9</v>
      </c>
      <c r="X24" s="102">
        <f t="shared" si="8"/>
        <v>11423999.999999998</v>
      </c>
      <c r="Y24" s="102">
        <f t="shared" si="9"/>
        <v>11423999.999999998</v>
      </c>
      <c r="Z24" s="10"/>
    </row>
    <row r="25" spans="1:29" x14ac:dyDescent="0.25">
      <c r="A25" s="30"/>
      <c r="B25" s="112" t="s">
        <v>92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>
        <f t="shared" si="10"/>
        <v>105000</v>
      </c>
      <c r="O25" s="10" t="s">
        <v>4</v>
      </c>
      <c r="P25" s="10">
        <v>3</v>
      </c>
      <c r="Q25" s="10" t="s">
        <v>50</v>
      </c>
      <c r="R25" s="10" t="s">
        <v>4</v>
      </c>
      <c r="S25" s="10">
        <v>2</v>
      </c>
      <c r="T25" s="10" t="s">
        <v>5</v>
      </c>
      <c r="U25" s="10" t="s">
        <v>4</v>
      </c>
      <c r="V25" s="10">
        <v>16</v>
      </c>
      <c r="W25" s="10" t="s">
        <v>9</v>
      </c>
      <c r="X25" s="102">
        <f t="shared" si="8"/>
        <v>10080000</v>
      </c>
      <c r="Y25" s="102">
        <f t="shared" si="9"/>
        <v>10080000</v>
      </c>
      <c r="Z25" s="10"/>
    </row>
    <row r="26" spans="1:29" x14ac:dyDescent="0.25">
      <c r="A26" s="33">
        <v>2</v>
      </c>
      <c r="B26" s="138" t="s">
        <v>25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40"/>
      <c r="N26" s="102"/>
      <c r="O26" s="10"/>
      <c r="P26" s="10"/>
      <c r="Q26" s="10"/>
      <c r="R26" s="10"/>
      <c r="S26" s="10"/>
      <c r="T26" s="10"/>
      <c r="U26" s="10"/>
      <c r="V26" s="10"/>
      <c r="W26" s="10"/>
      <c r="X26" s="102"/>
      <c r="Y26" s="102"/>
      <c r="Z26" s="10"/>
    </row>
    <row r="27" spans="1:29" x14ac:dyDescent="0.25">
      <c r="A27" s="33"/>
      <c r="B27" s="112" t="s">
        <v>93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102">
        <f t="shared" si="10"/>
        <v>105000</v>
      </c>
      <c r="O27" s="10" t="s">
        <v>4</v>
      </c>
      <c r="P27" s="10">
        <v>3</v>
      </c>
      <c r="Q27" s="10" t="s">
        <v>50</v>
      </c>
      <c r="R27" s="10" t="s">
        <v>4</v>
      </c>
      <c r="S27" s="10">
        <v>1</v>
      </c>
      <c r="T27" s="10" t="s">
        <v>5</v>
      </c>
      <c r="U27" s="10" t="s">
        <v>4</v>
      </c>
      <c r="V27" s="10">
        <v>16</v>
      </c>
      <c r="W27" s="10" t="s">
        <v>9</v>
      </c>
      <c r="X27" s="102">
        <f t="shared" ref="X27:X29" si="11">N27*P27*S27*V27</f>
        <v>5040000</v>
      </c>
      <c r="Y27" s="102">
        <f t="shared" ref="Y27:Y29" si="12">X27-M27</f>
        <v>5040000</v>
      </c>
      <c r="Z27" s="10"/>
    </row>
    <row r="28" spans="1:29" x14ac:dyDescent="0.25">
      <c r="A28" s="33"/>
      <c r="B28" s="112" t="s">
        <v>95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02">
        <f t="shared" si="10"/>
        <v>84000</v>
      </c>
      <c r="O28" s="10" t="s">
        <v>4</v>
      </c>
      <c r="P28" s="10">
        <v>3</v>
      </c>
      <c r="Q28" s="10" t="s">
        <v>50</v>
      </c>
      <c r="R28" s="10" t="s">
        <v>4</v>
      </c>
      <c r="S28" s="10">
        <v>1</v>
      </c>
      <c r="T28" s="10" t="s">
        <v>5</v>
      </c>
      <c r="U28" s="10" t="s">
        <v>4</v>
      </c>
      <c r="V28" s="10">
        <v>16</v>
      </c>
      <c r="W28" s="10" t="s">
        <v>9</v>
      </c>
      <c r="X28" s="102">
        <f t="shared" si="11"/>
        <v>4032000</v>
      </c>
      <c r="Y28" s="102">
        <f t="shared" si="12"/>
        <v>4032000</v>
      </c>
      <c r="Z28" s="10"/>
    </row>
    <row r="29" spans="1:29" x14ac:dyDescent="0.25">
      <c r="A29" s="33"/>
      <c r="B29" s="112" t="s">
        <v>92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02">
        <f t="shared" si="10"/>
        <v>70000</v>
      </c>
      <c r="O29" s="10" t="s">
        <v>4</v>
      </c>
      <c r="P29" s="10">
        <v>3</v>
      </c>
      <c r="Q29" s="10" t="s">
        <v>50</v>
      </c>
      <c r="R29" s="10" t="s">
        <v>4</v>
      </c>
      <c r="S29" s="10">
        <v>1</v>
      </c>
      <c r="T29" s="10" t="s">
        <v>5</v>
      </c>
      <c r="U29" s="10" t="s">
        <v>4</v>
      </c>
      <c r="V29" s="10">
        <v>16</v>
      </c>
      <c r="W29" s="10" t="s">
        <v>9</v>
      </c>
      <c r="X29" s="102">
        <f t="shared" si="11"/>
        <v>3360000</v>
      </c>
      <c r="Y29" s="102">
        <f t="shared" si="12"/>
        <v>3360000</v>
      </c>
      <c r="Z29" s="10"/>
    </row>
    <row r="30" spans="1:29" x14ac:dyDescent="0.25">
      <c r="A30" s="30">
        <v>3</v>
      </c>
      <c r="B30" s="31" t="s">
        <v>96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"/>
      <c r="P30" s="10"/>
      <c r="Q30" s="10"/>
      <c r="R30" s="10"/>
      <c r="S30" s="10"/>
      <c r="T30" s="10"/>
      <c r="U30" s="10"/>
      <c r="V30" s="10"/>
      <c r="W30" s="10"/>
      <c r="X30" s="102"/>
      <c r="Y30" s="102"/>
      <c r="Z30" s="10"/>
    </row>
    <row r="31" spans="1:29" x14ac:dyDescent="0.25">
      <c r="A31" s="30"/>
      <c r="B31" s="112" t="s">
        <v>91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>
        <f t="shared" si="10"/>
        <v>420000</v>
      </c>
      <c r="O31" s="10" t="s">
        <v>4</v>
      </c>
      <c r="P31" s="10">
        <v>3</v>
      </c>
      <c r="Q31" s="10" t="s">
        <v>50</v>
      </c>
      <c r="R31" s="10" t="s">
        <v>4</v>
      </c>
      <c r="S31" s="10">
        <v>1</v>
      </c>
      <c r="T31" s="10" t="s">
        <v>5</v>
      </c>
      <c r="U31" s="10" t="s">
        <v>4</v>
      </c>
      <c r="V31" s="10">
        <v>16</v>
      </c>
      <c r="W31" s="10" t="s">
        <v>9</v>
      </c>
      <c r="X31" s="102">
        <f t="shared" ref="X31:X36" si="13">N31*P31*S31*V31</f>
        <v>20160000</v>
      </c>
      <c r="Y31" s="102">
        <f t="shared" ref="Y31:Y36" si="14">X31-M31</f>
        <v>20160000</v>
      </c>
      <c r="Z31" s="10"/>
    </row>
    <row r="32" spans="1:29" x14ac:dyDescent="0.25">
      <c r="A32" s="30"/>
      <c r="B32" s="112" t="s">
        <v>94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>
        <f t="shared" si="10"/>
        <v>350000</v>
      </c>
      <c r="O32" s="10" t="s">
        <v>4</v>
      </c>
      <c r="P32" s="10">
        <v>3</v>
      </c>
      <c r="Q32" s="10" t="s">
        <v>50</v>
      </c>
      <c r="R32" s="10" t="s">
        <v>4</v>
      </c>
      <c r="S32" s="10">
        <v>1</v>
      </c>
      <c r="T32" s="10" t="s">
        <v>5</v>
      </c>
      <c r="U32" s="10" t="s">
        <v>4</v>
      </c>
      <c r="V32" s="10">
        <v>16</v>
      </c>
      <c r="W32" s="10" t="s">
        <v>9</v>
      </c>
      <c r="X32" s="102">
        <f t="shared" si="13"/>
        <v>16800000</v>
      </c>
      <c r="Y32" s="102">
        <f t="shared" si="14"/>
        <v>16800000</v>
      </c>
      <c r="Z32" s="10"/>
    </row>
    <row r="33" spans="1:26" x14ac:dyDescent="0.25">
      <c r="A33" s="30"/>
      <c r="B33" s="112" t="s">
        <v>92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>
        <f t="shared" si="10"/>
        <v>280000</v>
      </c>
      <c r="O33" s="10" t="s">
        <v>4</v>
      </c>
      <c r="P33" s="10">
        <v>3</v>
      </c>
      <c r="Q33" s="10" t="s">
        <v>50</v>
      </c>
      <c r="R33" s="10" t="s">
        <v>4</v>
      </c>
      <c r="S33" s="10">
        <v>3</v>
      </c>
      <c r="T33" s="10" t="s">
        <v>5</v>
      </c>
      <c r="U33" s="10" t="s">
        <v>4</v>
      </c>
      <c r="V33" s="10">
        <v>16</v>
      </c>
      <c r="W33" s="10" t="s">
        <v>9</v>
      </c>
      <c r="X33" s="102">
        <f t="shared" si="13"/>
        <v>40320000</v>
      </c>
      <c r="Y33" s="102">
        <f t="shared" si="14"/>
        <v>40320000</v>
      </c>
      <c r="Z33" s="10"/>
    </row>
    <row r="34" spans="1:26" x14ac:dyDescent="0.25">
      <c r="A34" s="30">
        <v>4</v>
      </c>
      <c r="B34" s="31" t="s">
        <v>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>
        <f t="shared" si="10"/>
        <v>210000</v>
      </c>
      <c r="O34" s="10" t="s">
        <v>4</v>
      </c>
      <c r="P34" s="10">
        <v>3</v>
      </c>
      <c r="Q34" s="10" t="s">
        <v>50</v>
      </c>
      <c r="R34" s="10" t="s">
        <v>4</v>
      </c>
      <c r="S34" s="10">
        <v>1</v>
      </c>
      <c r="T34" s="10" t="s">
        <v>5</v>
      </c>
      <c r="U34" s="10" t="s">
        <v>4</v>
      </c>
      <c r="V34" s="10">
        <v>16</v>
      </c>
      <c r="W34" s="10" t="s">
        <v>9</v>
      </c>
      <c r="X34" s="102">
        <f t="shared" si="13"/>
        <v>10080000</v>
      </c>
      <c r="Y34" s="102">
        <f t="shared" si="14"/>
        <v>10080000</v>
      </c>
      <c r="Z34" s="10"/>
    </row>
    <row r="35" spans="1:26" ht="18.75" customHeight="1" x14ac:dyDescent="0.25">
      <c r="A35" s="30">
        <v>5</v>
      </c>
      <c r="B35" s="31" t="s">
        <v>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>
        <f t="shared" si="10"/>
        <v>70000</v>
      </c>
      <c r="O35" s="10" t="s">
        <v>4</v>
      </c>
      <c r="P35" s="10">
        <v>3</v>
      </c>
      <c r="Q35" s="10" t="s">
        <v>50</v>
      </c>
      <c r="R35" s="10" t="s">
        <v>4</v>
      </c>
      <c r="S35" s="10">
        <v>10</v>
      </c>
      <c r="T35" s="10" t="s">
        <v>5</v>
      </c>
      <c r="U35" s="10" t="s">
        <v>4</v>
      </c>
      <c r="V35" s="10">
        <v>16</v>
      </c>
      <c r="W35" s="10" t="s">
        <v>9</v>
      </c>
      <c r="X35" s="102">
        <f t="shared" si="13"/>
        <v>33600000</v>
      </c>
      <c r="Y35" s="102">
        <f t="shared" si="14"/>
        <v>33600000</v>
      </c>
      <c r="Z35" s="10"/>
    </row>
    <row r="36" spans="1:26" x14ac:dyDescent="0.25">
      <c r="A36" s="30">
        <v>6</v>
      </c>
      <c r="B36" s="31" t="s">
        <v>49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f t="shared" si="10"/>
        <v>350000</v>
      </c>
      <c r="O36" s="10" t="s">
        <v>4</v>
      </c>
      <c r="P36" s="10">
        <v>3</v>
      </c>
      <c r="Q36" s="10" t="s">
        <v>50</v>
      </c>
      <c r="R36" s="10" t="s">
        <v>4</v>
      </c>
      <c r="S36" s="10">
        <v>1</v>
      </c>
      <c r="T36" s="10" t="s">
        <v>5</v>
      </c>
      <c r="U36" s="10" t="s">
        <v>4</v>
      </c>
      <c r="V36" s="10">
        <v>16</v>
      </c>
      <c r="W36" s="10" t="s">
        <v>9</v>
      </c>
      <c r="X36" s="102">
        <f t="shared" si="13"/>
        <v>16800000</v>
      </c>
      <c r="Y36" s="102">
        <f t="shared" si="14"/>
        <v>16800000</v>
      </c>
      <c r="Z36" s="7"/>
    </row>
    <row r="37" spans="1:26" x14ac:dyDescent="0.25">
      <c r="A37" s="48"/>
      <c r="B37" s="34" t="s">
        <v>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35">
        <f>SUM(X22:X36)</f>
        <v>179088000</v>
      </c>
      <c r="Y37" s="35">
        <f>SUM(Y22:Y36)</f>
        <v>179088000</v>
      </c>
      <c r="Z37" s="8"/>
    </row>
    <row r="38" spans="1:26" ht="28.5" x14ac:dyDescent="0.25">
      <c r="A38" s="50" t="s">
        <v>43</v>
      </c>
      <c r="B38" s="5" t="s">
        <v>51</v>
      </c>
      <c r="C38" s="130" t="s">
        <v>2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 t="s">
        <v>28</v>
      </c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37"/>
      <c r="Z38" s="8"/>
    </row>
    <row r="39" spans="1:26" ht="15.75" customHeight="1" x14ac:dyDescent="0.25">
      <c r="A39" s="30">
        <v>1</v>
      </c>
      <c r="B39" s="138" t="s">
        <v>26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  <c r="N39" s="4"/>
      <c r="O39" s="6"/>
      <c r="P39" s="6"/>
      <c r="Q39" s="6"/>
      <c r="R39" s="6"/>
      <c r="S39" s="6"/>
      <c r="T39" s="6"/>
      <c r="U39" s="6"/>
      <c r="V39" s="6"/>
      <c r="W39" s="6"/>
      <c r="X39" s="102"/>
      <c r="Y39" s="102"/>
      <c r="Z39" s="8"/>
    </row>
    <row r="40" spans="1:26" x14ac:dyDescent="0.25">
      <c r="A40" s="30"/>
      <c r="B40" s="112" t="s">
        <v>91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>
        <f>0.5*N6</f>
        <v>110000</v>
      </c>
      <c r="O40" s="6" t="s">
        <v>4</v>
      </c>
      <c r="P40" s="6">
        <v>3</v>
      </c>
      <c r="Q40" s="6" t="s">
        <v>50</v>
      </c>
      <c r="R40" s="6" t="s">
        <v>4</v>
      </c>
      <c r="S40" s="6">
        <v>1</v>
      </c>
      <c r="T40" s="6" t="s">
        <v>5</v>
      </c>
      <c r="U40" s="6" t="s">
        <v>4</v>
      </c>
      <c r="V40" s="6">
        <v>71</v>
      </c>
      <c r="W40" s="6" t="s">
        <v>9</v>
      </c>
      <c r="X40" s="102">
        <f t="shared" ref="X40:X42" si="15">N40*P40*S40*V40</f>
        <v>23430000</v>
      </c>
      <c r="Y40" s="102">
        <f t="shared" ref="Y40:Y42" si="16">X40-M40</f>
        <v>23430000</v>
      </c>
      <c r="Z40" s="8"/>
    </row>
    <row r="41" spans="1:26" x14ac:dyDescent="0.25">
      <c r="A41" s="30"/>
      <c r="B41" s="112" t="s">
        <v>94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>
        <f t="shared" ref="N41:N53" si="17">0.5*N7</f>
        <v>85000</v>
      </c>
      <c r="O41" s="6" t="s">
        <v>4</v>
      </c>
      <c r="P41" s="6">
        <v>3</v>
      </c>
      <c r="Q41" s="6" t="s">
        <v>50</v>
      </c>
      <c r="R41" s="6" t="s">
        <v>4</v>
      </c>
      <c r="S41" s="6">
        <v>2</v>
      </c>
      <c r="T41" s="6" t="s">
        <v>5</v>
      </c>
      <c r="U41" s="6" t="s">
        <v>4</v>
      </c>
      <c r="V41" s="6">
        <v>71</v>
      </c>
      <c r="W41" s="6" t="s">
        <v>9</v>
      </c>
      <c r="X41" s="102">
        <f t="shared" si="15"/>
        <v>36210000</v>
      </c>
      <c r="Y41" s="102">
        <f t="shared" si="16"/>
        <v>36210000</v>
      </c>
      <c r="Z41" s="8"/>
    </row>
    <row r="42" spans="1:26" x14ac:dyDescent="0.25">
      <c r="A42" s="30"/>
      <c r="B42" s="112" t="s">
        <v>92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>
        <f t="shared" si="17"/>
        <v>75000</v>
      </c>
      <c r="O42" s="6" t="s">
        <v>4</v>
      </c>
      <c r="P42" s="6">
        <v>3</v>
      </c>
      <c r="Q42" s="6" t="s">
        <v>50</v>
      </c>
      <c r="R42" s="6" t="s">
        <v>4</v>
      </c>
      <c r="S42" s="6">
        <v>2</v>
      </c>
      <c r="T42" s="6" t="s">
        <v>5</v>
      </c>
      <c r="U42" s="6" t="s">
        <v>4</v>
      </c>
      <c r="V42" s="6">
        <v>71</v>
      </c>
      <c r="W42" s="6" t="s">
        <v>9</v>
      </c>
      <c r="X42" s="102">
        <f t="shared" si="15"/>
        <v>31950000</v>
      </c>
      <c r="Y42" s="102">
        <f t="shared" si="16"/>
        <v>31950000</v>
      </c>
      <c r="Z42" s="8"/>
    </row>
    <row r="43" spans="1:26" x14ac:dyDescent="0.25">
      <c r="A43" s="33">
        <v>2</v>
      </c>
      <c r="B43" s="138" t="s">
        <v>25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40"/>
      <c r="N43" s="102"/>
      <c r="O43" s="6"/>
      <c r="P43" s="6"/>
      <c r="Q43" s="6"/>
      <c r="R43" s="6"/>
      <c r="S43" s="6"/>
      <c r="T43" s="6"/>
      <c r="U43" s="6"/>
      <c r="V43" s="6"/>
      <c r="W43" s="6"/>
      <c r="X43" s="102"/>
      <c r="Y43" s="102"/>
      <c r="Z43" s="8"/>
    </row>
    <row r="44" spans="1:26" x14ac:dyDescent="0.25">
      <c r="A44" s="33"/>
      <c r="B44" s="112" t="s">
        <v>93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102">
        <f t="shared" si="17"/>
        <v>75000</v>
      </c>
      <c r="O44" s="6" t="s">
        <v>4</v>
      </c>
      <c r="P44" s="6">
        <v>3</v>
      </c>
      <c r="Q44" s="6" t="s">
        <v>50</v>
      </c>
      <c r="R44" s="6" t="s">
        <v>4</v>
      </c>
      <c r="S44" s="6">
        <v>1</v>
      </c>
      <c r="T44" s="6" t="s">
        <v>5</v>
      </c>
      <c r="U44" s="6" t="s">
        <v>4</v>
      </c>
      <c r="V44" s="6">
        <v>71</v>
      </c>
      <c r="W44" s="6" t="s">
        <v>9</v>
      </c>
      <c r="X44" s="102">
        <f t="shared" ref="X44:X46" si="18">N44*P44*S44*V44</f>
        <v>15975000</v>
      </c>
      <c r="Y44" s="102">
        <f t="shared" ref="Y44:Y46" si="19">X44-M44</f>
        <v>15975000</v>
      </c>
      <c r="Z44" s="8"/>
    </row>
    <row r="45" spans="1:26" x14ac:dyDescent="0.25">
      <c r="A45" s="33"/>
      <c r="B45" s="112" t="s">
        <v>95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102">
        <f t="shared" si="17"/>
        <v>60000</v>
      </c>
      <c r="O45" s="6" t="s">
        <v>4</v>
      </c>
      <c r="P45" s="6">
        <v>3</v>
      </c>
      <c r="Q45" s="6" t="s">
        <v>50</v>
      </c>
      <c r="R45" s="6" t="s">
        <v>4</v>
      </c>
      <c r="S45" s="6">
        <v>1</v>
      </c>
      <c r="T45" s="6" t="s">
        <v>5</v>
      </c>
      <c r="U45" s="6" t="s">
        <v>4</v>
      </c>
      <c r="V45" s="6">
        <v>71</v>
      </c>
      <c r="W45" s="6" t="s">
        <v>9</v>
      </c>
      <c r="X45" s="102">
        <f t="shared" si="18"/>
        <v>12780000</v>
      </c>
      <c r="Y45" s="102">
        <f t="shared" si="19"/>
        <v>12780000</v>
      </c>
      <c r="Z45" s="8"/>
    </row>
    <row r="46" spans="1:26" x14ac:dyDescent="0.25">
      <c r="A46" s="33"/>
      <c r="B46" s="112" t="s">
        <v>92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102">
        <f t="shared" si="17"/>
        <v>50000</v>
      </c>
      <c r="O46" s="6" t="s">
        <v>4</v>
      </c>
      <c r="P46" s="6">
        <v>3</v>
      </c>
      <c r="Q46" s="6" t="s">
        <v>50</v>
      </c>
      <c r="R46" s="6" t="s">
        <v>4</v>
      </c>
      <c r="S46" s="6">
        <v>1</v>
      </c>
      <c r="T46" s="6" t="s">
        <v>5</v>
      </c>
      <c r="U46" s="6" t="s">
        <v>4</v>
      </c>
      <c r="V46" s="6">
        <v>71</v>
      </c>
      <c r="W46" s="6" t="s">
        <v>9</v>
      </c>
      <c r="X46" s="102">
        <f t="shared" si="18"/>
        <v>10650000</v>
      </c>
      <c r="Y46" s="102">
        <f t="shared" si="19"/>
        <v>10650000</v>
      </c>
      <c r="Z46" s="8"/>
    </row>
    <row r="47" spans="1:26" x14ac:dyDescent="0.25">
      <c r="A47" s="30">
        <v>3</v>
      </c>
      <c r="B47" s="31" t="s">
        <v>96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6"/>
      <c r="P47" s="6"/>
      <c r="Q47" s="6"/>
      <c r="R47" s="6"/>
      <c r="S47" s="6"/>
      <c r="T47" s="6"/>
      <c r="U47" s="6"/>
      <c r="V47" s="6"/>
      <c r="W47" s="6"/>
      <c r="X47" s="102"/>
      <c r="Y47" s="102"/>
      <c r="Z47" s="8"/>
    </row>
    <row r="48" spans="1:26" x14ac:dyDescent="0.25">
      <c r="A48" s="30"/>
      <c r="B48" s="112" t="s">
        <v>91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>
        <f t="shared" si="17"/>
        <v>300000</v>
      </c>
      <c r="O48" s="6" t="s">
        <v>4</v>
      </c>
      <c r="P48" s="6">
        <v>3</v>
      </c>
      <c r="Q48" s="6" t="s">
        <v>50</v>
      </c>
      <c r="R48" s="6" t="s">
        <v>4</v>
      </c>
      <c r="S48" s="6">
        <v>1</v>
      </c>
      <c r="T48" s="6" t="s">
        <v>5</v>
      </c>
      <c r="U48" s="6" t="s">
        <v>4</v>
      </c>
      <c r="V48" s="6">
        <v>71</v>
      </c>
      <c r="W48" s="6" t="s">
        <v>9</v>
      </c>
      <c r="X48" s="102">
        <f t="shared" ref="X48:X53" si="20">N48*P48*S48*V48</f>
        <v>63900000</v>
      </c>
      <c r="Y48" s="102">
        <f t="shared" ref="Y48:Y53" si="21">X48-M48</f>
        <v>63900000</v>
      </c>
      <c r="Z48" s="8"/>
    </row>
    <row r="49" spans="1:26" x14ac:dyDescent="0.25">
      <c r="A49" s="30"/>
      <c r="B49" s="112" t="s">
        <v>94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>
        <f t="shared" si="17"/>
        <v>250000</v>
      </c>
      <c r="O49" s="6" t="s">
        <v>4</v>
      </c>
      <c r="P49" s="6">
        <v>3</v>
      </c>
      <c r="Q49" s="6" t="s">
        <v>50</v>
      </c>
      <c r="R49" s="6" t="s">
        <v>4</v>
      </c>
      <c r="S49" s="6">
        <v>1</v>
      </c>
      <c r="T49" s="6" t="s">
        <v>5</v>
      </c>
      <c r="U49" s="6" t="s">
        <v>4</v>
      </c>
      <c r="V49" s="6">
        <v>71</v>
      </c>
      <c r="W49" s="6" t="s">
        <v>9</v>
      </c>
      <c r="X49" s="102">
        <f t="shared" si="20"/>
        <v>53250000</v>
      </c>
      <c r="Y49" s="102">
        <f t="shared" si="21"/>
        <v>53250000</v>
      </c>
      <c r="Z49" s="8"/>
    </row>
    <row r="50" spans="1:26" ht="15.75" customHeight="1" x14ac:dyDescent="0.25">
      <c r="A50" s="30"/>
      <c r="B50" s="112" t="s">
        <v>92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>
        <f t="shared" si="17"/>
        <v>200000</v>
      </c>
      <c r="O50" s="6" t="s">
        <v>4</v>
      </c>
      <c r="P50" s="6">
        <v>3</v>
      </c>
      <c r="Q50" s="6" t="s">
        <v>50</v>
      </c>
      <c r="R50" s="6" t="s">
        <v>4</v>
      </c>
      <c r="S50" s="6">
        <v>3</v>
      </c>
      <c r="T50" s="6" t="s">
        <v>5</v>
      </c>
      <c r="U50" s="6" t="s">
        <v>4</v>
      </c>
      <c r="V50" s="6">
        <v>71</v>
      </c>
      <c r="W50" s="6" t="s">
        <v>9</v>
      </c>
      <c r="X50" s="102">
        <f t="shared" si="20"/>
        <v>127800000</v>
      </c>
      <c r="Y50" s="102">
        <f t="shared" si="21"/>
        <v>127800000</v>
      </c>
      <c r="Z50" s="8"/>
    </row>
    <row r="51" spans="1:26" x14ac:dyDescent="0.25">
      <c r="A51" s="30">
        <v>4</v>
      </c>
      <c r="B51" s="31" t="s">
        <v>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>
        <f t="shared" si="17"/>
        <v>150000</v>
      </c>
      <c r="O51" s="6" t="s">
        <v>4</v>
      </c>
      <c r="P51" s="6">
        <v>3</v>
      </c>
      <c r="Q51" s="6" t="s">
        <v>50</v>
      </c>
      <c r="R51" s="6" t="s">
        <v>4</v>
      </c>
      <c r="S51" s="6">
        <v>1</v>
      </c>
      <c r="T51" s="6" t="s">
        <v>5</v>
      </c>
      <c r="U51" s="6" t="s">
        <v>4</v>
      </c>
      <c r="V51" s="6">
        <v>71</v>
      </c>
      <c r="W51" s="6" t="s">
        <v>9</v>
      </c>
      <c r="X51" s="102">
        <f t="shared" si="20"/>
        <v>31950000</v>
      </c>
      <c r="Y51" s="102">
        <f t="shared" si="21"/>
        <v>31950000</v>
      </c>
      <c r="Z51" s="8"/>
    </row>
    <row r="52" spans="1:26" ht="15" customHeight="1" x14ac:dyDescent="0.25">
      <c r="A52" s="30">
        <v>5</v>
      </c>
      <c r="B52" s="31" t="s">
        <v>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>
        <f t="shared" si="17"/>
        <v>50000</v>
      </c>
      <c r="O52" s="10" t="s">
        <v>4</v>
      </c>
      <c r="P52" s="10">
        <v>3</v>
      </c>
      <c r="Q52" s="10" t="s">
        <v>50</v>
      </c>
      <c r="R52" s="10" t="s">
        <v>4</v>
      </c>
      <c r="S52" s="10">
        <v>10</v>
      </c>
      <c r="T52" s="10" t="s">
        <v>5</v>
      </c>
      <c r="U52" s="10" t="s">
        <v>4</v>
      </c>
      <c r="V52" s="10">
        <v>71</v>
      </c>
      <c r="W52" s="10" t="s">
        <v>9</v>
      </c>
      <c r="X52" s="102">
        <f t="shared" si="20"/>
        <v>106500000</v>
      </c>
      <c r="Y52" s="102">
        <f t="shared" si="21"/>
        <v>106500000</v>
      </c>
      <c r="Z52" s="8"/>
    </row>
    <row r="53" spans="1:26" ht="15.75" customHeight="1" x14ac:dyDescent="0.25">
      <c r="A53" s="30">
        <v>6</v>
      </c>
      <c r="B53" s="31" t="s">
        <v>49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>
        <f t="shared" si="17"/>
        <v>250000</v>
      </c>
      <c r="O53" s="6" t="s">
        <v>4</v>
      </c>
      <c r="P53" s="6">
        <v>3</v>
      </c>
      <c r="Q53" s="6" t="s">
        <v>50</v>
      </c>
      <c r="R53" s="6" t="s">
        <v>4</v>
      </c>
      <c r="S53" s="6">
        <v>1</v>
      </c>
      <c r="T53" s="6" t="s">
        <v>5</v>
      </c>
      <c r="U53" s="6" t="s">
        <v>4</v>
      </c>
      <c r="V53" s="6">
        <v>71</v>
      </c>
      <c r="W53" s="6" t="s">
        <v>9</v>
      </c>
      <c r="X53" s="102">
        <f t="shared" si="20"/>
        <v>53250000</v>
      </c>
      <c r="Y53" s="102">
        <f t="shared" si="21"/>
        <v>53250000</v>
      </c>
      <c r="Z53" s="8"/>
    </row>
    <row r="54" spans="1:26" x14ac:dyDescent="0.25">
      <c r="A54" s="48"/>
      <c r="B54" s="101" t="s">
        <v>6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3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">
        <f>SUM(X39:X53)</f>
        <v>567645000</v>
      </c>
      <c r="Y54" s="35">
        <f>SUM(Y39:Y53)</f>
        <v>567645000</v>
      </c>
      <c r="Z54" s="8"/>
    </row>
    <row r="55" spans="1:26" x14ac:dyDescent="0.25">
      <c r="A55" s="34"/>
      <c r="B55" s="34" t="s">
        <v>52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3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3">
        <f>X20+X37+X54</f>
        <v>778713000</v>
      </c>
      <c r="Y55" s="3">
        <f>Y20+Y37+Y54</f>
        <v>778713000</v>
      </c>
      <c r="Z55" s="48"/>
    </row>
    <row r="56" spans="1:26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6"/>
      <c r="R56" s="137"/>
      <c r="S56" s="137"/>
      <c r="T56" s="137"/>
      <c r="U56" s="137"/>
      <c r="V56" s="137"/>
      <c r="W56" s="137"/>
      <c r="X56" s="137"/>
      <c r="Y56" s="137"/>
      <c r="Z56" s="45"/>
    </row>
    <row r="57" spans="1:26" ht="21" customHeight="1" x14ac:dyDescent="0.25">
      <c r="B57" s="131" t="s">
        <v>98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</row>
    <row r="58" spans="1:26" x14ac:dyDescent="0.25">
      <c r="B58" s="113" t="s">
        <v>101</v>
      </c>
      <c r="C58" s="98"/>
      <c r="D58" s="98"/>
      <c r="E58" s="98"/>
      <c r="F58" s="104"/>
      <c r="G58" s="98"/>
    </row>
    <row r="59" spans="1:26" x14ac:dyDescent="0.25">
      <c r="B59" s="113" t="s">
        <v>102</v>
      </c>
      <c r="C59" s="15"/>
      <c r="D59" s="15"/>
      <c r="E59" s="15"/>
      <c r="F59" s="105"/>
      <c r="G59" s="98"/>
    </row>
    <row r="60" spans="1:26" x14ac:dyDescent="0.25">
      <c r="B60" s="113" t="s">
        <v>103</v>
      </c>
      <c r="D60" s="71"/>
      <c r="E60" s="71"/>
      <c r="F60" s="106"/>
      <c r="G60" s="107"/>
    </row>
  </sheetData>
  <mergeCells count="23">
    <mergeCell ref="T3:X3"/>
    <mergeCell ref="Q56:T56"/>
    <mergeCell ref="U56:Y56"/>
    <mergeCell ref="C38:M38"/>
    <mergeCell ref="N38:X38"/>
    <mergeCell ref="B5:M5"/>
    <mergeCell ref="B9:M9"/>
    <mergeCell ref="B22:M22"/>
    <mergeCell ref="B26:M26"/>
    <mergeCell ref="B39:M39"/>
    <mergeCell ref="B43:M43"/>
    <mergeCell ref="A1:Z1"/>
    <mergeCell ref="A2:Z2"/>
    <mergeCell ref="B57:Y57"/>
    <mergeCell ref="C20:D20"/>
    <mergeCell ref="P20:Q20"/>
    <mergeCell ref="S20:W20"/>
    <mergeCell ref="H20:L20"/>
    <mergeCell ref="E20:F20"/>
    <mergeCell ref="N21:X21"/>
    <mergeCell ref="C21:M21"/>
    <mergeCell ref="C4:M4"/>
    <mergeCell ref="N4:X4"/>
  </mergeCells>
  <pageMargins left="0" right="0" top="0.196850393700787" bottom="0.15748031496063" header="0.31496062992126" footer="0.31496062992126"/>
  <pageSetup paperSize="9" orientation="landscape" r:id="rId1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8" workbookViewId="0">
      <selection activeCell="E18" sqref="E18"/>
    </sheetView>
  </sheetViews>
  <sheetFormatPr defaultRowHeight="15.75" x14ac:dyDescent="0.25"/>
  <cols>
    <col min="1" max="1" width="7" style="74" customWidth="1"/>
    <col min="2" max="2" width="22.140625" style="96" customWidth="1"/>
    <col min="3" max="3" width="12.42578125" style="96" customWidth="1"/>
    <col min="4" max="4" width="11.28515625" style="96" customWidth="1"/>
    <col min="5" max="5" width="11.5703125" style="96" customWidth="1"/>
    <col min="6" max="6" width="12.7109375" style="74" customWidth="1"/>
    <col min="7" max="7" width="13.28515625" style="74" customWidth="1"/>
    <col min="8" max="8" width="13.140625" style="74" customWidth="1"/>
    <col min="9" max="9" width="13.28515625" style="74" customWidth="1"/>
    <col min="10" max="10" width="13.140625" style="74" customWidth="1"/>
    <col min="11" max="11" width="15.42578125" style="74" customWidth="1"/>
    <col min="12" max="16384" width="9.140625" style="74"/>
  </cols>
  <sheetData>
    <row r="1" spans="1:11" x14ac:dyDescent="0.25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3.25" customHeight="1" x14ac:dyDescent="0.25">
      <c r="A2" s="156" t="s">
        <v>86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7" customHeight="1" x14ac:dyDescent="0.25">
      <c r="A3" s="75"/>
      <c r="B3" s="76"/>
      <c r="C3" s="108"/>
      <c r="D3" s="108"/>
      <c r="E3" s="108"/>
      <c r="F3" s="77"/>
      <c r="G3" s="78"/>
      <c r="K3" s="78">
        <v>1490000</v>
      </c>
    </row>
    <row r="4" spans="1:11" ht="15.75" customHeight="1" x14ac:dyDescent="0.25">
      <c r="A4" s="157" t="s">
        <v>54</v>
      </c>
      <c r="B4" s="159" t="s">
        <v>55</v>
      </c>
      <c r="C4" s="164" t="s">
        <v>87</v>
      </c>
      <c r="D4" s="165"/>
      <c r="E4" s="166"/>
      <c r="F4" s="159" t="s">
        <v>56</v>
      </c>
      <c r="G4" s="161" t="s">
        <v>57</v>
      </c>
      <c r="H4" s="161"/>
      <c r="I4" s="161"/>
      <c r="J4" s="162" t="s">
        <v>58</v>
      </c>
      <c r="K4" s="159" t="s">
        <v>59</v>
      </c>
    </row>
    <row r="5" spans="1:11" ht="63.75" customHeight="1" x14ac:dyDescent="0.25">
      <c r="A5" s="158"/>
      <c r="B5" s="160"/>
      <c r="C5" s="103" t="s">
        <v>60</v>
      </c>
      <c r="D5" s="80" t="s">
        <v>61</v>
      </c>
      <c r="E5" s="80" t="s">
        <v>62</v>
      </c>
      <c r="F5" s="160"/>
      <c r="G5" s="79" t="s">
        <v>60</v>
      </c>
      <c r="H5" s="80" t="s">
        <v>61</v>
      </c>
      <c r="I5" s="80" t="s">
        <v>62</v>
      </c>
      <c r="J5" s="163"/>
      <c r="K5" s="160"/>
    </row>
    <row r="6" spans="1:11" x14ac:dyDescent="0.25">
      <c r="A6" s="81" t="s">
        <v>0</v>
      </c>
      <c r="B6" s="144" t="s">
        <v>63</v>
      </c>
      <c r="C6" s="144"/>
      <c r="D6" s="144"/>
      <c r="E6" s="144"/>
      <c r="F6" s="144"/>
      <c r="G6" s="82"/>
      <c r="H6" s="83"/>
      <c r="I6" s="84"/>
      <c r="J6" s="84"/>
      <c r="K6" s="82"/>
    </row>
    <row r="7" spans="1:11" x14ac:dyDescent="0.25">
      <c r="A7" s="85"/>
      <c r="B7" s="86" t="s">
        <v>79</v>
      </c>
      <c r="C7" s="86"/>
      <c r="D7" s="86"/>
      <c r="E7" s="86"/>
      <c r="F7" s="86"/>
      <c r="G7" s="87"/>
      <c r="H7" s="83"/>
      <c r="I7" s="84"/>
      <c r="J7" s="84"/>
      <c r="K7" s="87"/>
    </row>
    <row r="8" spans="1:11" x14ac:dyDescent="0.25">
      <c r="A8" s="85">
        <v>1</v>
      </c>
      <c r="B8" s="88" t="s">
        <v>64</v>
      </c>
      <c r="C8" s="109">
        <v>6000000</v>
      </c>
      <c r="D8" s="110">
        <f>C8*0.7</f>
        <v>4200000</v>
      </c>
      <c r="E8" s="110">
        <f>C8*0.5</f>
        <v>3000000</v>
      </c>
      <c r="F8" s="89">
        <v>7450000</v>
      </c>
      <c r="G8" s="90">
        <v>5000000</v>
      </c>
      <c r="H8" s="90">
        <v>4000000</v>
      </c>
      <c r="I8" s="90">
        <v>3000000</v>
      </c>
      <c r="J8" s="90">
        <v>1800000</v>
      </c>
      <c r="K8" s="145" t="s">
        <v>65</v>
      </c>
    </row>
    <row r="9" spans="1:11" x14ac:dyDescent="0.25">
      <c r="A9" s="85">
        <v>2</v>
      </c>
      <c r="B9" s="88" t="s">
        <v>66</v>
      </c>
      <c r="C9" s="109">
        <v>5000000</v>
      </c>
      <c r="D9" s="110">
        <f t="shared" ref="D9:D11" si="0">C9*0.7</f>
        <v>3500000</v>
      </c>
      <c r="E9" s="110">
        <f t="shared" ref="E9:E11" si="1">C9*0.5</f>
        <v>2500000</v>
      </c>
      <c r="F9" s="89">
        <v>5662000</v>
      </c>
      <c r="G9" s="90">
        <v>4000000</v>
      </c>
      <c r="H9" s="90">
        <v>3000000</v>
      </c>
      <c r="I9" s="90">
        <v>2000000</v>
      </c>
      <c r="J9" s="90">
        <v>1400000</v>
      </c>
      <c r="K9" s="145"/>
    </row>
    <row r="10" spans="1:11" x14ac:dyDescent="0.25">
      <c r="A10" s="85">
        <v>3</v>
      </c>
      <c r="B10" s="88" t="s">
        <v>67</v>
      </c>
      <c r="C10" s="109">
        <v>4000000</v>
      </c>
      <c r="D10" s="110">
        <f t="shared" si="0"/>
        <v>2800000</v>
      </c>
      <c r="E10" s="110">
        <f t="shared" si="1"/>
        <v>2000000</v>
      </c>
      <c r="F10" s="89">
        <v>3725000</v>
      </c>
      <c r="G10" s="90">
        <v>3000000</v>
      </c>
      <c r="H10" s="90">
        <v>2000000</v>
      </c>
      <c r="I10" s="90">
        <v>1000000</v>
      </c>
      <c r="J10" s="90">
        <v>1200000</v>
      </c>
      <c r="K10" s="145"/>
    </row>
    <row r="11" spans="1:11" x14ac:dyDescent="0.25">
      <c r="A11" s="85">
        <v>4</v>
      </c>
      <c r="B11" s="88" t="s">
        <v>78</v>
      </c>
      <c r="C11" s="109">
        <v>3000000</v>
      </c>
      <c r="D11" s="110">
        <f t="shared" si="0"/>
        <v>2100000</v>
      </c>
      <c r="E11" s="110">
        <f t="shared" si="1"/>
        <v>1500000</v>
      </c>
      <c r="F11" s="89">
        <v>2235000</v>
      </c>
      <c r="G11" s="90">
        <v>2000000</v>
      </c>
      <c r="H11" s="90">
        <v>1000000</v>
      </c>
      <c r="I11" s="90">
        <v>500000</v>
      </c>
      <c r="J11" s="90">
        <v>1000000</v>
      </c>
      <c r="K11" s="145"/>
    </row>
    <row r="12" spans="1:11" x14ac:dyDescent="0.25">
      <c r="A12" s="85"/>
      <c r="B12" s="86" t="s">
        <v>68</v>
      </c>
      <c r="C12" s="86"/>
      <c r="D12" s="86"/>
      <c r="E12" s="86"/>
      <c r="F12" s="86"/>
      <c r="G12" s="89"/>
      <c r="H12" s="90"/>
      <c r="I12" s="91"/>
      <c r="J12" s="90"/>
      <c r="K12" s="89"/>
    </row>
    <row r="13" spans="1:11" x14ac:dyDescent="0.25">
      <c r="A13" s="85">
        <v>1</v>
      </c>
      <c r="B13" s="88" t="s">
        <v>64</v>
      </c>
      <c r="C13" s="109">
        <v>1700000</v>
      </c>
      <c r="D13" s="110">
        <f>C13*0.7</f>
        <v>1190000</v>
      </c>
      <c r="E13" s="110">
        <f>C13*0.5</f>
        <v>850000</v>
      </c>
      <c r="F13" s="89">
        <v>1490000</v>
      </c>
      <c r="G13" s="90">
        <v>500000</v>
      </c>
      <c r="H13" s="90">
        <v>400000</v>
      </c>
      <c r="I13" s="90">
        <v>300000</v>
      </c>
      <c r="J13" s="90">
        <v>250000</v>
      </c>
      <c r="K13" s="145" t="s">
        <v>69</v>
      </c>
    </row>
    <row r="14" spans="1:11" x14ac:dyDescent="0.25">
      <c r="A14" s="85">
        <v>2</v>
      </c>
      <c r="B14" s="88" t="s">
        <v>66</v>
      </c>
      <c r="C14" s="109">
        <v>1500000</v>
      </c>
      <c r="D14" s="110">
        <f t="shared" ref="D14:D15" si="2">C14*0.7</f>
        <v>1050000</v>
      </c>
      <c r="E14" s="110">
        <f t="shared" ref="E14:E15" si="3">C14*0.5</f>
        <v>750000</v>
      </c>
      <c r="F14" s="89">
        <v>1192000</v>
      </c>
      <c r="G14" s="90">
        <v>400000</v>
      </c>
      <c r="H14" s="90">
        <v>300000</v>
      </c>
      <c r="I14" s="90">
        <v>200000</v>
      </c>
      <c r="J14" s="90">
        <v>250000</v>
      </c>
      <c r="K14" s="145"/>
    </row>
    <row r="15" spans="1:11" x14ac:dyDescent="0.25">
      <c r="A15" s="85">
        <v>3</v>
      </c>
      <c r="B15" s="88" t="s">
        <v>70</v>
      </c>
      <c r="C15" s="109">
        <v>1300000</v>
      </c>
      <c r="D15" s="110">
        <f t="shared" si="2"/>
        <v>910000</v>
      </c>
      <c r="E15" s="110">
        <f t="shared" si="3"/>
        <v>650000</v>
      </c>
      <c r="F15" s="89">
        <v>745000</v>
      </c>
      <c r="G15" s="90">
        <v>300000</v>
      </c>
      <c r="H15" s="90">
        <v>200000</v>
      </c>
      <c r="I15" s="90">
        <v>100000</v>
      </c>
      <c r="J15" s="90">
        <v>250000</v>
      </c>
      <c r="K15" s="145"/>
    </row>
    <row r="16" spans="1:11" x14ac:dyDescent="0.25">
      <c r="A16" s="81" t="s">
        <v>1</v>
      </c>
      <c r="B16" s="144" t="s">
        <v>71</v>
      </c>
      <c r="C16" s="144"/>
      <c r="D16" s="144"/>
      <c r="E16" s="144"/>
      <c r="F16" s="144"/>
      <c r="G16" s="82"/>
      <c r="H16" s="92"/>
      <c r="I16" s="92"/>
      <c r="J16" s="90"/>
      <c r="K16" s="82"/>
    </row>
    <row r="17" spans="1:11" ht="141.75" x14ac:dyDescent="0.25">
      <c r="A17" s="85">
        <v>1</v>
      </c>
      <c r="B17" s="88" t="s">
        <v>72</v>
      </c>
      <c r="C17" s="109" t="s">
        <v>89</v>
      </c>
      <c r="D17" s="111">
        <v>0.7</v>
      </c>
      <c r="E17" s="111">
        <v>0.5</v>
      </c>
      <c r="F17" s="93">
        <v>223500</v>
      </c>
      <c r="G17" s="90">
        <v>100000</v>
      </c>
      <c r="H17" s="90">
        <v>80000</v>
      </c>
      <c r="I17" s="90">
        <v>60000</v>
      </c>
      <c r="J17" s="146" t="s">
        <v>73</v>
      </c>
      <c r="K17" s="146" t="s">
        <v>73</v>
      </c>
    </row>
    <row r="18" spans="1:11" ht="157.5" x14ac:dyDescent="0.25">
      <c r="A18" s="85">
        <v>2</v>
      </c>
      <c r="B18" s="88" t="s">
        <v>74</v>
      </c>
      <c r="C18" s="109" t="s">
        <v>90</v>
      </c>
      <c r="D18" s="111">
        <v>0.7</v>
      </c>
      <c r="E18" s="111">
        <v>0.5</v>
      </c>
      <c r="F18" s="94" t="s">
        <v>73</v>
      </c>
      <c r="G18" s="147" t="s">
        <v>73</v>
      </c>
      <c r="H18" s="148"/>
      <c r="I18" s="149"/>
      <c r="J18" s="146"/>
      <c r="K18" s="146"/>
    </row>
    <row r="19" spans="1:11" ht="47.25" customHeight="1" x14ac:dyDescent="0.25">
      <c r="A19" s="85">
        <v>3</v>
      </c>
      <c r="B19" s="88" t="s">
        <v>75</v>
      </c>
      <c r="C19" s="151" t="s">
        <v>88</v>
      </c>
      <c r="D19" s="153">
        <v>0.7</v>
      </c>
      <c r="E19" s="153">
        <v>0.5</v>
      </c>
      <c r="F19" s="93">
        <v>1937000</v>
      </c>
      <c r="G19" s="150">
        <v>300000</v>
      </c>
      <c r="H19" s="141">
        <v>200000</v>
      </c>
      <c r="I19" s="142">
        <v>100000</v>
      </c>
      <c r="J19" s="146"/>
      <c r="K19" s="146"/>
    </row>
    <row r="20" spans="1:11" ht="62.25" customHeight="1" x14ac:dyDescent="0.25">
      <c r="A20" s="85">
        <v>4</v>
      </c>
      <c r="B20" s="88" t="s">
        <v>76</v>
      </c>
      <c r="C20" s="152"/>
      <c r="D20" s="154"/>
      <c r="E20" s="154"/>
      <c r="F20" s="93">
        <v>8940000</v>
      </c>
      <c r="G20" s="150"/>
      <c r="H20" s="141"/>
      <c r="I20" s="143"/>
      <c r="J20" s="146"/>
      <c r="K20" s="146"/>
    </row>
    <row r="21" spans="1:11" ht="24.95" customHeight="1" x14ac:dyDescent="0.25">
      <c r="A21" s="95">
        <v>6</v>
      </c>
      <c r="B21" s="88" t="s">
        <v>7</v>
      </c>
      <c r="C21" s="109">
        <v>300000</v>
      </c>
      <c r="D21" s="110">
        <f t="shared" ref="D21:D23" si="4">C21*0.7</f>
        <v>210000</v>
      </c>
      <c r="E21" s="110">
        <f t="shared" ref="E21:E23" si="5">C21*0.5</f>
        <v>150000</v>
      </c>
      <c r="F21" s="93">
        <v>596000</v>
      </c>
      <c r="G21" s="93">
        <v>300000</v>
      </c>
      <c r="H21" s="90">
        <v>200000</v>
      </c>
      <c r="I21" s="90">
        <v>100000</v>
      </c>
      <c r="J21" s="146"/>
      <c r="K21" s="146"/>
    </row>
    <row r="22" spans="1:11" ht="31.5" x14ac:dyDescent="0.25">
      <c r="A22" s="95">
        <v>7</v>
      </c>
      <c r="B22" s="88" t="s">
        <v>8</v>
      </c>
      <c r="C22" s="109">
        <v>125000</v>
      </c>
      <c r="D22" s="110">
        <f t="shared" si="4"/>
        <v>87500</v>
      </c>
      <c r="E22" s="110">
        <f t="shared" si="5"/>
        <v>62500</v>
      </c>
      <c r="F22" s="93">
        <v>149000</v>
      </c>
      <c r="G22" s="93">
        <v>60000</v>
      </c>
      <c r="H22" s="90">
        <v>50000</v>
      </c>
      <c r="I22" s="90">
        <v>40000</v>
      </c>
      <c r="J22" s="146"/>
      <c r="K22" s="146"/>
    </row>
    <row r="23" spans="1:11" x14ac:dyDescent="0.25">
      <c r="A23" s="95">
        <v>8</v>
      </c>
      <c r="B23" s="88" t="s">
        <v>77</v>
      </c>
      <c r="C23" s="109">
        <v>300000</v>
      </c>
      <c r="D23" s="110">
        <f t="shared" si="4"/>
        <v>210000</v>
      </c>
      <c r="E23" s="110">
        <f t="shared" si="5"/>
        <v>150000</v>
      </c>
      <c r="F23" s="93">
        <v>1192000</v>
      </c>
      <c r="G23" s="93">
        <v>400000</v>
      </c>
      <c r="H23" s="90">
        <v>300000</v>
      </c>
      <c r="I23" s="90">
        <v>200000</v>
      </c>
      <c r="J23" s="146"/>
      <c r="K23" s="146"/>
    </row>
    <row r="27" spans="1:11" x14ac:dyDescent="0.25">
      <c r="F27" s="97"/>
    </row>
    <row r="28" spans="1:11" x14ac:dyDescent="0.25">
      <c r="F28" s="97"/>
    </row>
    <row r="29" spans="1:11" x14ac:dyDescent="0.25">
      <c r="F29" s="97"/>
    </row>
    <row r="30" spans="1:11" x14ac:dyDescent="0.25">
      <c r="F30" s="97"/>
    </row>
    <row r="31" spans="1:11" x14ac:dyDescent="0.25">
      <c r="F31" s="97"/>
    </row>
    <row r="32" spans="1:11" x14ac:dyDescent="0.25">
      <c r="F32" s="97"/>
    </row>
    <row r="33" spans="6:6" x14ac:dyDescent="0.25">
      <c r="F33" s="97"/>
    </row>
    <row r="34" spans="6:6" x14ac:dyDescent="0.25">
      <c r="F34" s="97"/>
    </row>
    <row r="35" spans="6:6" x14ac:dyDescent="0.25">
      <c r="F35" s="97"/>
    </row>
    <row r="36" spans="6:6" x14ac:dyDescent="0.25">
      <c r="F36" s="97"/>
    </row>
    <row r="37" spans="6:6" x14ac:dyDescent="0.25">
      <c r="F37" s="97"/>
    </row>
    <row r="38" spans="6:6" x14ac:dyDescent="0.25">
      <c r="F38" s="97"/>
    </row>
  </sheetData>
  <mergeCells count="22">
    <mergeCell ref="A1:K1"/>
    <mergeCell ref="A2:K2"/>
    <mergeCell ref="A4:A5"/>
    <mergeCell ref="B4:B5"/>
    <mergeCell ref="F4:F5"/>
    <mergeCell ref="G4:I4"/>
    <mergeCell ref="J4:J5"/>
    <mergeCell ref="K4:K5"/>
    <mergeCell ref="C4:E4"/>
    <mergeCell ref="H19:H20"/>
    <mergeCell ref="I19:I20"/>
    <mergeCell ref="B6:F6"/>
    <mergeCell ref="K8:K11"/>
    <mergeCell ref="K13:K15"/>
    <mergeCell ref="B16:F16"/>
    <mergeCell ref="J17:J23"/>
    <mergeCell ref="K17:K23"/>
    <mergeCell ref="G18:I18"/>
    <mergeCell ref="G19:G20"/>
    <mergeCell ref="C19:C20"/>
    <mergeCell ref="D19:D20"/>
    <mergeCell ref="E19:E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Muc chi giai thuong</vt:lpstr>
      <vt:lpstr>Muc chi Boi duong</vt:lpstr>
      <vt:lpstr>So sanh muc chi các tinh</vt:lpstr>
      <vt:lpstr>'Muc chi Boi duong'!Print_Area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BA</dc:creator>
  <cp:lastModifiedBy>Phan Tan Phuong</cp:lastModifiedBy>
  <cp:lastPrinted>2023-03-30T03:20:25Z</cp:lastPrinted>
  <dcterms:created xsi:type="dcterms:W3CDTF">2018-10-09T07:49:33Z</dcterms:created>
  <dcterms:modified xsi:type="dcterms:W3CDTF">2023-04-17T01:41:58Z</dcterms:modified>
</cp:coreProperties>
</file>